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760"/>
  </bookViews>
  <sheets>
    <sheet name="2016" sheetId="4" r:id="rId1"/>
    <sheet name="Skema 2014" sheetId="6" state="hidden" r:id="rId2"/>
    <sheet name="Handicapgrundlag" sheetId="7" r:id="rId3"/>
  </sheets>
  <definedNames>
    <definedName name="_xlnm.Print_Area" localSheetId="0">'2016'!$A$1:$AL$33</definedName>
  </definedNames>
  <calcPr calcId="125725"/>
</workbook>
</file>

<file path=xl/calcChain.xml><?xml version="1.0" encoding="utf-8"?>
<calcChain xmlns="http://schemas.openxmlformats.org/spreadsheetml/2006/main">
  <c r="H13" i="7"/>
  <c r="H12"/>
  <c r="H11"/>
  <c r="H10"/>
  <c r="H9"/>
  <c r="H8"/>
  <c r="H7"/>
  <c r="H6"/>
  <c r="H5"/>
  <c r="H4"/>
  <c r="H3"/>
  <c r="I10" l="1"/>
  <c r="I3"/>
  <c r="I4"/>
  <c r="I8"/>
  <c r="H14"/>
  <c r="X37" i="6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M26"/>
  <c r="AJ26"/>
  <c r="Z26"/>
  <c r="Y26"/>
  <c r="AM24"/>
  <c r="AJ24"/>
  <c r="Z24"/>
  <c r="Y24"/>
  <c r="AC24" s="1"/>
  <c r="AH24" s="1"/>
  <c r="AM22"/>
  <c r="AJ22"/>
  <c r="Z22"/>
  <c r="Y22"/>
  <c r="AA22" s="1"/>
  <c r="AM20"/>
  <c r="AJ20"/>
  <c r="Z20"/>
  <c r="Y20"/>
  <c r="AC20" s="1"/>
  <c r="AH20" s="1"/>
  <c r="AM18"/>
  <c r="AJ18"/>
  <c r="Z18"/>
  <c r="Y18"/>
  <c r="AA18" s="1"/>
  <c r="AM16"/>
  <c r="AJ16"/>
  <c r="Z16"/>
  <c r="Y16"/>
  <c r="AA16" s="1"/>
  <c r="AM14"/>
  <c r="AJ14"/>
  <c r="AF14"/>
  <c r="AG14" s="1"/>
  <c r="AC14"/>
  <c r="Z14"/>
  <c r="AA14" s="1"/>
  <c r="AM12"/>
  <c r="AN12" s="1"/>
  <c r="AJ12"/>
  <c r="Z12"/>
  <c r="Y12"/>
  <c r="AM10"/>
  <c r="AJ10"/>
  <c r="Z10"/>
  <c r="Y10"/>
  <c r="AF10" s="1"/>
  <c r="AM8"/>
  <c r="AJ8"/>
  <c r="AF8"/>
  <c r="Z8"/>
  <c r="Y8"/>
  <c r="AM6"/>
  <c r="AN6" s="1"/>
  <c r="AJ6"/>
  <c r="Z6"/>
  <c r="Y6"/>
  <c r="AF6" s="1"/>
  <c r="Q3"/>
  <c r="R3" s="1"/>
  <c r="S3" s="1"/>
  <c r="T3" s="1"/>
  <c r="U3" s="1"/>
  <c r="V3" s="1"/>
  <c r="W3" s="1"/>
  <c r="E3"/>
  <c r="F3" s="1"/>
  <c r="G3" s="1"/>
  <c r="H3" s="1"/>
  <c r="I3" s="1"/>
  <c r="J3" s="1"/>
  <c r="K3" s="1"/>
  <c r="L3" s="1"/>
  <c r="M3" s="1"/>
  <c r="N3" s="1"/>
  <c r="D3"/>
  <c r="Z6" i="4"/>
  <c r="AJ6"/>
  <c r="AM6"/>
  <c r="Y10"/>
  <c r="Y12"/>
  <c r="Y14"/>
  <c r="Y16"/>
  <c r="Y18"/>
  <c r="Y20"/>
  <c r="Y22"/>
  <c r="Y24"/>
  <c r="Y26"/>
  <c r="K8" i="7" l="1"/>
  <c r="L8" s="1"/>
  <c r="J8"/>
  <c r="J3"/>
  <c r="K3"/>
  <c r="K10"/>
  <c r="L10" s="1"/>
  <c r="J10"/>
  <c r="I9"/>
  <c r="I13"/>
  <c r="I5"/>
  <c r="I11"/>
  <c r="I12"/>
  <c r="I7"/>
  <c r="K4"/>
  <c r="L4" s="1"/>
  <c r="J4"/>
  <c r="I6"/>
  <c r="AN20" i="6"/>
  <c r="Z37"/>
  <c r="AB8"/>
  <c r="AB10"/>
  <c r="AN24"/>
  <c r="AN26"/>
  <c r="AB12"/>
  <c r="AN22"/>
  <c r="AB6"/>
  <c r="AN8"/>
  <c r="AF12"/>
  <c r="AG12" s="1"/>
  <c r="AN14"/>
  <c r="AA20"/>
  <c r="AA26"/>
  <c r="AN10"/>
  <c r="AC16"/>
  <c r="AH16" s="1"/>
  <c r="AN16"/>
  <c r="AN18"/>
  <c r="AA24"/>
  <c r="AG6"/>
  <c r="AH22"/>
  <c r="AG10"/>
  <c r="AC22"/>
  <c r="AA8"/>
  <c r="AG8"/>
  <c r="AC10"/>
  <c r="AH10" s="1"/>
  <c r="AB16"/>
  <c r="AF18"/>
  <c r="AB24"/>
  <c r="AF26"/>
  <c r="Y37"/>
  <c r="AA6"/>
  <c r="AC8"/>
  <c r="AH8" s="1"/>
  <c r="AA10"/>
  <c r="AC12"/>
  <c r="AH12" s="1"/>
  <c r="AB14"/>
  <c r="AH14"/>
  <c r="AF16"/>
  <c r="AB18"/>
  <c r="AF20"/>
  <c r="AI12" s="1"/>
  <c r="AK12" s="1"/>
  <c r="AL12" s="1"/>
  <c r="AB22"/>
  <c r="AF24"/>
  <c r="AB26"/>
  <c r="AC18"/>
  <c r="AH18" s="1"/>
  <c r="AC26"/>
  <c r="AH26" s="1"/>
  <c r="AC6"/>
  <c r="AH6" s="1"/>
  <c r="AA12"/>
  <c r="AB20"/>
  <c r="AF22"/>
  <c r="A27"/>
  <c r="AM26" i="4"/>
  <c r="AM24"/>
  <c r="AM22"/>
  <c r="AM20"/>
  <c r="AM18"/>
  <c r="AM16"/>
  <c r="AM14"/>
  <c r="AM12"/>
  <c r="AM10"/>
  <c r="AM8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Y6"/>
  <c r="Z8"/>
  <c r="Y8"/>
  <c r="AJ8"/>
  <c r="Z10"/>
  <c r="AJ10"/>
  <c r="Z12"/>
  <c r="AA12" s="1"/>
  <c r="AJ12"/>
  <c r="Z14"/>
  <c r="AC14" s="1"/>
  <c r="AJ14"/>
  <c r="Z16"/>
  <c r="AJ16"/>
  <c r="Z18"/>
  <c r="AA18" s="1"/>
  <c r="AJ18"/>
  <c r="Z20"/>
  <c r="AC20" s="1"/>
  <c r="AJ20"/>
  <c r="Z22"/>
  <c r="AJ22"/>
  <c r="Z24"/>
  <c r="AA24" s="1"/>
  <c r="AJ24"/>
  <c r="Z26"/>
  <c r="AC26" s="1"/>
  <c r="AJ26"/>
  <c r="J11" i="7" l="1"/>
  <c r="K11"/>
  <c r="L11" s="1"/>
  <c r="J14"/>
  <c r="K5"/>
  <c r="L5" s="1"/>
  <c r="J5"/>
  <c r="J7"/>
  <c r="K7"/>
  <c r="L7" s="1"/>
  <c r="K13"/>
  <c r="L13" s="1"/>
  <c r="J13"/>
  <c r="L3"/>
  <c r="K6"/>
  <c r="L6" s="1"/>
  <c r="J6"/>
  <c r="J12"/>
  <c r="K12"/>
  <c r="L12" s="1"/>
  <c r="K9"/>
  <c r="L9" s="1"/>
  <c r="J9"/>
  <c r="I14"/>
  <c r="AC10" i="4"/>
  <c r="AH10" s="1"/>
  <c r="A27"/>
  <c r="AA8"/>
  <c r="AG22" i="6"/>
  <c r="AI22"/>
  <c r="AK22" s="1"/>
  <c r="AL22" s="1"/>
  <c r="AI10"/>
  <c r="AK10" s="1"/>
  <c r="AL10" s="1"/>
  <c r="AI14"/>
  <c r="AK14" s="1"/>
  <c r="AL14" s="1"/>
  <c r="AI24"/>
  <c r="AK24" s="1"/>
  <c r="AL24" s="1"/>
  <c r="AG24"/>
  <c r="AI16"/>
  <c r="AK16" s="1"/>
  <c r="AL16" s="1"/>
  <c r="AG16"/>
  <c r="AI8"/>
  <c r="AK8" s="1"/>
  <c r="AL8" s="1"/>
  <c r="AG26"/>
  <c r="AI26"/>
  <c r="AK26" s="1"/>
  <c r="AL26" s="1"/>
  <c r="AI20"/>
  <c r="AK20" s="1"/>
  <c r="AL20" s="1"/>
  <c r="AG20"/>
  <c r="AG18"/>
  <c r="AI18"/>
  <c r="AK18" s="1"/>
  <c r="AL18" s="1"/>
  <c r="AI6"/>
  <c r="AK6" s="1"/>
  <c r="AL6" s="1"/>
  <c r="AA6" i="4"/>
  <c r="AB6"/>
  <c r="AC6"/>
  <c r="AH6" s="1"/>
  <c r="AC8"/>
  <c r="AH8" s="1"/>
  <c r="AC12"/>
  <c r="AH12" s="1"/>
  <c r="AN6"/>
  <c r="AN12"/>
  <c r="AC18"/>
  <c r="AH18" s="1"/>
  <c r="AN8"/>
  <c r="AN16"/>
  <c r="AN26"/>
  <c r="AC24"/>
  <c r="AH24" s="1"/>
  <c r="AN22"/>
  <c r="AN24"/>
  <c r="Z37"/>
  <c r="AA20"/>
  <c r="AH20"/>
  <c r="AB16"/>
  <c r="Y37"/>
  <c r="AB20"/>
  <c r="AB14"/>
  <c r="AB24"/>
  <c r="AA16"/>
  <c r="AC16"/>
  <c r="AH16" s="1"/>
  <c r="AA22"/>
  <c r="AC22"/>
  <c r="AH22" s="1"/>
  <c r="AB22"/>
  <c r="AA14"/>
  <c r="AH14"/>
  <c r="AB26"/>
  <c r="AB8"/>
  <c r="AB12"/>
  <c r="AA10"/>
  <c r="AB10"/>
  <c r="AB18"/>
  <c r="AA26"/>
  <c r="AH26"/>
  <c r="AN18"/>
  <c r="AN14"/>
  <c r="AN10"/>
  <c r="AN20"/>
  <c r="L14" i="7" l="1"/>
  <c r="K14"/>
  <c r="AF18" i="4"/>
  <c r="AF24" l="1"/>
  <c r="AG18"/>
  <c r="AF20"/>
  <c r="AF16"/>
  <c r="AF10"/>
  <c r="AF26"/>
  <c r="AF8"/>
  <c r="AF12"/>
  <c r="AF22"/>
  <c r="AF14"/>
  <c r="AF6"/>
  <c r="AG12" l="1"/>
  <c r="AI12"/>
  <c r="AK12" s="1"/>
  <c r="AL12" s="1"/>
  <c r="AG16"/>
  <c r="AI16"/>
  <c r="AK16" s="1"/>
  <c r="AL16" s="1"/>
  <c r="AG8"/>
  <c r="AI8"/>
  <c r="AK8" s="1"/>
  <c r="AL8" s="1"/>
  <c r="AG26"/>
  <c r="AI26"/>
  <c r="AK26" s="1"/>
  <c r="AL26" s="1"/>
  <c r="AG10"/>
  <c r="AI10"/>
  <c r="AK10" s="1"/>
  <c r="AL10" s="1"/>
  <c r="AG20"/>
  <c r="AI20"/>
  <c r="AK20" s="1"/>
  <c r="AL20" s="1"/>
  <c r="AI22"/>
  <c r="AK22" s="1"/>
  <c r="AL22" s="1"/>
  <c r="AG22"/>
  <c r="AG6"/>
  <c r="AI6"/>
  <c r="AK6" s="1"/>
  <c r="AL6" s="1"/>
  <c r="AG14"/>
  <c r="AI14"/>
  <c r="AK14" s="1"/>
  <c r="AL14" s="1"/>
  <c r="AG24"/>
  <c r="AI24"/>
  <c r="AK24" s="1"/>
  <c r="AL24" s="1"/>
  <c r="AI18"/>
  <c r="AK18" s="1"/>
  <c r="AL18" s="1"/>
</calcChain>
</file>

<file path=xl/sharedStrings.xml><?xml version="1.0" encoding="utf-8"?>
<sst xmlns="http://schemas.openxmlformats.org/spreadsheetml/2006/main" count="164" uniqueCount="85">
  <si>
    <t>Antal kampe</t>
  </si>
  <si>
    <t>Handicap</t>
  </si>
  <si>
    <t>Skalpe-Points</t>
  </si>
  <si>
    <t>Heraf medtælles</t>
  </si>
  <si>
    <t>Skalpeplacering</t>
  </si>
  <si>
    <t xml:space="preserve"> Vært  </t>
  </si>
  <si>
    <t>Kåre</t>
  </si>
  <si>
    <t>Christian</t>
  </si>
  <si>
    <t>Chresten</t>
  </si>
  <si>
    <t>Bo</t>
  </si>
  <si>
    <t>Henrik</t>
  </si>
  <si>
    <t>Lars</t>
  </si>
  <si>
    <t>Steen</t>
  </si>
  <si>
    <t>Jesper</t>
  </si>
  <si>
    <t xml:space="preserve"> Dato  </t>
  </si>
  <si>
    <t>Torben</t>
  </si>
  <si>
    <t>Middelscore %</t>
  </si>
  <si>
    <t>Efterårsrunden</t>
  </si>
  <si>
    <t>Skalp-2010</t>
  </si>
  <si>
    <t>Du har hvid når modspillerens tal står th.</t>
  </si>
  <si>
    <t>Point i alt (numerisk)</t>
  </si>
  <si>
    <t>Max point (numerisk)</t>
  </si>
  <si>
    <t>Afvigelse fra prognose</t>
  </si>
  <si>
    <t xml:space="preserve">Point i alt (handicap) </t>
  </si>
  <si>
    <t>Max point (handicap)</t>
  </si>
  <si>
    <t>Handicapgrundlag %</t>
  </si>
  <si>
    <t>Michael</t>
  </si>
  <si>
    <t xml:space="preserve"> Spiller \ Runde</t>
  </si>
  <si>
    <t>Lars*</t>
  </si>
  <si>
    <t>Steen*</t>
  </si>
  <si>
    <t>Placering (handicap)</t>
  </si>
  <si>
    <t>Placering (numerisk)</t>
  </si>
  <si>
    <t>Næste arrangement dato og runde</t>
  </si>
  <si>
    <t>Ivar*</t>
  </si>
  <si>
    <t>Vært og værtsdato</t>
  </si>
  <si>
    <t>Sum</t>
  </si>
  <si>
    <t>Middelscore 2012</t>
  </si>
  <si>
    <t>Middelscore 2011</t>
  </si>
  <si>
    <t>Middelscore 2010</t>
  </si>
  <si>
    <t>Middelscore 2014</t>
  </si>
  <si>
    <t>Middelscore 2013</t>
  </si>
  <si>
    <r>
      <t>Vårrunden</t>
    </r>
    <r>
      <rPr>
        <sz val="13"/>
        <rFont val="Arial Narrow"/>
        <family val="2"/>
      </rPr>
      <t xml:space="preserve"> </t>
    </r>
  </si>
  <si>
    <t xml:space="preserve"> </t>
  </si>
  <si>
    <t>Antal Remis</t>
  </si>
  <si>
    <t>Placering (remis)</t>
  </si>
  <si>
    <t>Kontingent mangler</t>
  </si>
  <si>
    <t>Rundeafviklingen er vejledende. Turneringsleder orienterer om eventuelle afvigelser forud for arrangementet.</t>
  </si>
  <si>
    <t xml:space="preserve"> Steen</t>
  </si>
  <si>
    <t xml:space="preserve"> Torben</t>
  </si>
  <si>
    <t xml:space="preserve"> Lars</t>
  </si>
  <si>
    <t xml:space="preserve"> Kåre</t>
  </si>
  <si>
    <t xml:space="preserve"> Jesper</t>
  </si>
  <si>
    <t xml:space="preserve"> Michael</t>
  </si>
  <si>
    <t xml:space="preserve"> Bo</t>
  </si>
  <si>
    <t xml:space="preserve"> Ivar</t>
  </si>
  <si>
    <t xml:space="preserve"> Henrik</t>
  </si>
  <si>
    <t xml:space="preserve"> Chresten</t>
  </si>
  <si>
    <t xml:space="preserve"> Christian</t>
  </si>
  <si>
    <t xml:space="preserve"> Torben </t>
  </si>
  <si>
    <t>Udgået af turnering 2014 - medregnes ikke men vises i skema</t>
  </si>
  <si>
    <t>Middelscore 2015</t>
  </si>
  <si>
    <t>Udgået af turnering - medregnes ikke men vises i skema</t>
  </si>
  <si>
    <t>DWSU   2014</t>
  </si>
  <si>
    <t>25.11</t>
  </si>
  <si>
    <t>Sommerskak: Pinselørdag den 7. juni 2014 hos Ivar (Røsnæs)</t>
  </si>
  <si>
    <r>
      <t>Juleskak:</t>
    </r>
    <r>
      <rPr>
        <sz val="10"/>
        <rFont val="Arial"/>
        <family val="2"/>
      </rPr>
      <t xml:space="preserve"> lørdag den 13. dec 2014 </t>
    </r>
  </si>
  <si>
    <t>OPSAMLING FORVENTET DEN 25.11</t>
  </si>
  <si>
    <t>HOS KÅRE</t>
  </si>
  <si>
    <t>*) Seniorspillere spiller dobbeltrunde, når de spiller med. I 2014 er Steen, Lars og Ivar seniorspillere.</t>
  </si>
  <si>
    <t>Ivar</t>
  </si>
  <si>
    <t>DWSU   2016</t>
  </si>
  <si>
    <t xml:space="preserve">Beregning af DWSU-handicap 2016 </t>
  </si>
  <si>
    <t>Gns.Middelscore de seneste 5 gennemførte år i DWSU  %</t>
  </si>
  <si>
    <r>
      <t xml:space="preserve">Gns. Middelscore, </t>
    </r>
    <r>
      <rPr>
        <u/>
        <sz val="10"/>
        <color indexed="8"/>
        <rFont val="Arial Narrow"/>
        <family val="2"/>
      </rPr>
      <t>korrigeret</t>
    </r>
    <r>
      <rPr>
        <sz val="10"/>
        <color indexed="8"/>
        <rFont val="Arial Narrow"/>
        <family val="2"/>
      </rPr>
      <t xml:space="preserve"> pga asynkron spillerytme (Ivar) %</t>
    </r>
  </si>
  <si>
    <t>Forventet score 2016, baseret på korrigeret Gns. Middelscore og 20 spillede kampe</t>
  </si>
  <si>
    <r>
      <t xml:space="preserve">Forventet score 2016, </t>
    </r>
    <r>
      <rPr>
        <u/>
        <sz val="10"/>
        <color indexed="8"/>
        <rFont val="Arial Narrow"/>
        <family val="2"/>
      </rPr>
      <t>afrundet</t>
    </r>
    <r>
      <rPr>
        <sz val="10"/>
        <color indexed="8"/>
        <rFont val="Arial Narrow"/>
        <family val="2"/>
      </rPr>
      <t>.</t>
    </r>
  </si>
  <si>
    <t>Handicap 2016 (10 - kolonne k)</t>
  </si>
  <si>
    <t>Handicap 2015</t>
  </si>
  <si>
    <r>
      <t>Ivar</t>
    </r>
    <r>
      <rPr>
        <vertAlign val="superscript"/>
        <sz val="10"/>
        <color indexed="8"/>
        <rFont val="Arial"/>
        <family val="2"/>
      </rPr>
      <t>1</t>
    </r>
  </si>
  <si>
    <t>1) Ivars gennemsnit beregnes p.grl.a. årene 2010-2013 + 2015, da 2014 ikke blev gennemført.</t>
  </si>
  <si>
    <t xml:space="preserve">Sommerskak: </t>
  </si>
  <si>
    <r>
      <t>Juleskak:</t>
    </r>
    <r>
      <rPr>
        <sz val="10"/>
        <rFont val="Arial"/>
        <family val="2"/>
      </rPr>
      <t xml:space="preserve"> </t>
    </r>
  </si>
  <si>
    <t>*) Seniorspillere spiller dobbeltrunde, når de spiller med. I 2016 er Steen, Lars og Ivar seniorspillere.</t>
  </si>
  <si>
    <r>
      <t>Forårsrunden</t>
    </r>
    <r>
      <rPr>
        <sz val="13"/>
        <rFont val="Arial Narrow"/>
        <family val="2"/>
      </rPr>
      <t xml:space="preserve"> </t>
    </r>
  </si>
  <si>
    <t>afholdt</t>
  </si>
</sst>
</file>

<file path=xl/styles.xml><?xml version="1.0" encoding="utf-8"?>
<styleSheet xmlns="http://schemas.openxmlformats.org/spreadsheetml/2006/main">
  <numFmts count="3">
    <numFmt numFmtId="164" formatCode="dd/mm"/>
    <numFmt numFmtId="165" formatCode="0.0"/>
    <numFmt numFmtId="166" formatCode="0.0%"/>
  </numFmts>
  <fonts count="79">
    <font>
      <sz val="10"/>
      <name val="Arial"/>
    </font>
    <font>
      <sz val="10"/>
      <color theme="1"/>
      <name val="Arial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sz val="11"/>
      <color indexed="8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color indexed="8"/>
      <name val="Arial Narrow"/>
      <family val="2"/>
    </font>
    <font>
      <sz val="9"/>
      <color indexed="50"/>
      <name val="Arial Narrow"/>
      <family val="2"/>
    </font>
    <font>
      <sz val="14"/>
      <color indexed="5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4"/>
      <name val="Arial Narrow"/>
      <family val="2"/>
    </font>
    <font>
      <i/>
      <sz val="11"/>
      <color indexed="8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b/>
      <sz val="9"/>
      <color indexed="8"/>
      <name val="Arial Narrow"/>
      <family val="2"/>
    </font>
    <font>
      <b/>
      <sz val="11"/>
      <color indexed="8"/>
      <name val="Arial Narrow"/>
      <family val="2"/>
    </font>
    <font>
      <sz val="13"/>
      <color indexed="8"/>
      <name val="Arial Narrow"/>
      <family val="2"/>
    </font>
    <font>
      <b/>
      <sz val="13"/>
      <color indexed="8"/>
      <name val="Arial Narrow"/>
      <family val="2"/>
    </font>
    <font>
      <sz val="12"/>
      <color indexed="23"/>
      <name val="Arial Narrow"/>
      <family val="2"/>
    </font>
    <font>
      <sz val="9"/>
      <color indexed="23"/>
      <name val="Arial Narrow"/>
      <family val="2"/>
    </font>
    <font>
      <sz val="13"/>
      <color indexed="23"/>
      <name val="Arial Narrow"/>
      <family val="2"/>
    </font>
    <font>
      <sz val="11"/>
      <color indexed="23"/>
      <name val="Arial Narrow"/>
      <family val="2"/>
    </font>
    <font>
      <i/>
      <sz val="11"/>
      <color indexed="23"/>
      <name val="Arial Narrow"/>
      <family val="2"/>
    </font>
    <font>
      <b/>
      <sz val="9"/>
      <color indexed="50"/>
      <name val="Arial Narrow"/>
      <family val="2"/>
    </font>
    <font>
      <sz val="8"/>
      <color indexed="8"/>
      <name val="Arial Narrow"/>
      <family val="2"/>
    </font>
    <font>
      <sz val="8"/>
      <color indexed="23"/>
      <name val="Arial Narrow"/>
      <family val="2"/>
    </font>
    <font>
      <b/>
      <sz val="8"/>
      <color indexed="8"/>
      <name val="Arial Narrow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sz val="13"/>
      <color rgb="FF006100"/>
      <name val="Arial Narrow"/>
      <family val="2"/>
    </font>
    <font>
      <sz val="13"/>
      <color rgb="FFFF0000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sz val="13"/>
      <color rgb="FF9C0006"/>
      <name val="Arial Narrow"/>
      <family val="2"/>
    </font>
    <font>
      <b/>
      <sz val="14"/>
      <color rgb="FFFF0000"/>
      <name val="Arial Narrow"/>
      <family val="2"/>
    </font>
    <font>
      <sz val="12"/>
      <color rgb="FF006100"/>
      <name val="Arial Narrow"/>
      <family val="2"/>
    </font>
    <font>
      <sz val="12"/>
      <color rgb="FFFF0000"/>
      <name val="Arial Narrow"/>
      <family val="2"/>
    </font>
    <font>
      <b/>
      <sz val="12"/>
      <color indexed="8"/>
      <name val="Arial Narrow"/>
      <family val="2"/>
    </font>
    <font>
      <sz val="12"/>
      <color rgb="FF9C0006"/>
      <name val="Arial Narrow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u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</font>
    <font>
      <sz val="10"/>
      <color indexed="23"/>
      <name val="Arial"/>
    </font>
    <font>
      <b/>
      <sz val="10"/>
      <color indexed="8"/>
      <name val="Arial"/>
    </font>
    <font>
      <b/>
      <sz val="10"/>
      <color indexed="10"/>
      <name val="Arial"/>
    </font>
    <font>
      <sz val="10"/>
      <color indexed="10"/>
      <name val="Arial"/>
    </font>
    <font>
      <sz val="10"/>
      <color indexed="63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4" fillId="7" borderId="0" applyNumberFormat="0" applyBorder="0" applyAlignment="0" applyProtection="0"/>
    <xf numFmtId="0" fontId="14" fillId="0" borderId="0"/>
    <xf numFmtId="0" fontId="55" fillId="8" borderId="0" applyNumberFormat="0" applyBorder="0" applyAlignment="0" applyProtection="0"/>
  </cellStyleXfs>
  <cellXfs count="643">
    <xf numFmtId="0" fontId="0" fillId="0" borderId="0" xfId="0"/>
    <xf numFmtId="0" fontId="4" fillId="0" borderId="0" xfId="0" applyFont="1" applyFill="1" applyBorder="1" applyAlignment="1" applyProtection="1">
      <alignment vertical="top" textRotation="180"/>
      <protection hidden="1"/>
    </xf>
    <xf numFmtId="164" fontId="5" fillId="0" borderId="0" xfId="0" applyNumberFormat="1" applyFont="1" applyFill="1" applyBorder="1" applyAlignment="1" applyProtection="1">
      <alignment vertical="top" textRotation="180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top" textRotation="180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NumberFormat="1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right" vertical="center"/>
      <protection hidden="1"/>
    </xf>
    <xf numFmtId="0" fontId="3" fillId="2" borderId="7" xfId="0" applyNumberFormat="1" applyFont="1" applyFill="1" applyBorder="1" applyAlignment="1" applyProtection="1">
      <alignment horizontal="left" vertical="center"/>
    </xf>
    <xf numFmtId="0" fontId="3" fillId="2" borderId="7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  <protection hidden="1"/>
    </xf>
    <xf numFmtId="0" fontId="3" fillId="2" borderId="7" xfId="0" applyNumberFormat="1" applyFont="1" applyFill="1" applyBorder="1" applyAlignment="1" applyProtection="1">
      <alignment horizontal="left" vertical="center"/>
      <protection hidden="1"/>
    </xf>
    <xf numFmtId="0" fontId="3" fillId="2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3" fillId="0" borderId="8" xfId="0" applyFont="1" applyFill="1" applyBorder="1" applyAlignment="1" applyProtection="1">
      <alignment horizontal="right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5" fillId="2" borderId="12" xfId="0" applyNumberFormat="1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5" fillId="2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Protection="1"/>
    <xf numFmtId="0" fontId="25" fillId="2" borderId="15" xfId="0" applyNumberFormat="1" applyFont="1" applyFill="1" applyBorder="1" applyAlignment="1" applyProtection="1">
      <alignment horizontal="center" vertical="center"/>
    </xf>
    <xf numFmtId="0" fontId="25" fillId="2" borderId="16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/>
    </xf>
    <xf numFmtId="165" fontId="28" fillId="2" borderId="4" xfId="0" applyNumberFormat="1" applyFont="1" applyFill="1" applyBorder="1" applyAlignment="1" applyProtection="1">
      <alignment horizontal="center" vertical="center"/>
    </xf>
    <xf numFmtId="165" fontId="29" fillId="2" borderId="11" xfId="0" applyNumberFormat="1" applyFont="1" applyFill="1" applyBorder="1" applyAlignment="1" applyProtection="1">
      <alignment horizontal="center" vertical="center"/>
    </xf>
    <xf numFmtId="165" fontId="28" fillId="2" borderId="7" xfId="0" applyNumberFormat="1" applyFont="1" applyFill="1" applyBorder="1" applyAlignment="1" applyProtection="1">
      <alignment horizontal="center"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0" fontId="33" fillId="2" borderId="1" xfId="0" applyNumberFormat="1" applyFont="1" applyFill="1" applyBorder="1" applyAlignment="1" applyProtection="1">
      <alignment horizontal="center" vertical="center"/>
    </xf>
    <xf numFmtId="165" fontId="34" fillId="2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  <protection hidden="1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  <protection hidden="1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right" vertical="center"/>
    </xf>
    <xf numFmtId="0" fontId="34" fillId="2" borderId="7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34" fillId="3" borderId="9" xfId="0" applyFont="1" applyFill="1" applyBorder="1" applyAlignment="1" applyProtection="1">
      <alignment horizontal="right" vertical="center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righ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9" xfId="0" applyNumberFormat="1" applyFont="1" applyFill="1" applyBorder="1" applyAlignment="1" applyProtection="1">
      <alignment horizontal="left" vertical="center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right" vertical="center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</xf>
    <xf numFmtId="9" fontId="29" fillId="2" borderId="4" xfId="0" applyNumberFormat="1" applyFont="1" applyFill="1" applyBorder="1" applyAlignment="1" applyProtection="1">
      <alignment horizontal="center" vertical="center"/>
    </xf>
    <xf numFmtId="9" fontId="29" fillId="2" borderId="7" xfId="0" applyNumberFormat="1" applyFont="1" applyFill="1" applyBorder="1" applyAlignment="1" applyProtection="1">
      <alignment horizontal="center"/>
    </xf>
    <xf numFmtId="9" fontId="29" fillId="0" borderId="0" xfId="0" applyNumberFormat="1" applyFont="1" applyAlignment="1"/>
    <xf numFmtId="165" fontId="29" fillId="2" borderId="13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right" vertical="center"/>
    </xf>
    <xf numFmtId="0" fontId="3" fillId="3" borderId="7" xfId="0" applyNumberFormat="1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left" vertical="center"/>
      <protection hidden="1"/>
    </xf>
    <xf numFmtId="0" fontId="33" fillId="2" borderId="7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right" vertical="center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right" vertical="center"/>
      <protection hidden="1"/>
    </xf>
    <xf numFmtId="0" fontId="21" fillId="3" borderId="1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9" fontId="29" fillId="2" borderId="11" xfId="0" applyNumberFormat="1" applyFont="1" applyFill="1" applyBorder="1" applyAlignment="1" applyProtection="1">
      <alignment horizontal="center" vertical="center"/>
    </xf>
    <xf numFmtId="9" fontId="29" fillId="2" borderId="13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 hidden="1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 hidden="1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 hidden="1"/>
    </xf>
    <xf numFmtId="0" fontId="21" fillId="3" borderId="11" xfId="0" applyFont="1" applyFill="1" applyBorder="1" applyAlignment="1" applyProtection="1">
      <alignment horizontal="center" vertical="center"/>
      <protection locked="0" hidden="1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9" fillId="3" borderId="21" xfId="0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 hidden="1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 hidden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 hidden="1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 hidden="1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 hidden="1"/>
    </xf>
    <xf numFmtId="0" fontId="21" fillId="3" borderId="13" xfId="0" applyFont="1" applyFill="1" applyBorder="1" applyAlignment="1" applyProtection="1">
      <alignment horizontal="center" vertical="center"/>
      <protection locked="0" hidden="1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right"/>
    </xf>
    <xf numFmtId="165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vertical="center"/>
      <protection hidden="1"/>
    </xf>
    <xf numFmtId="165" fontId="7" fillId="0" borderId="0" xfId="0" applyNumberFormat="1" applyFont="1" applyFill="1" applyBorder="1" applyAlignment="1" applyProtection="1">
      <alignment vertical="top"/>
      <protection hidden="1"/>
    </xf>
    <xf numFmtId="165" fontId="7" fillId="0" borderId="0" xfId="0" applyNumberFormat="1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165" fontId="25" fillId="2" borderId="11" xfId="0" applyNumberFormat="1" applyFont="1" applyFill="1" applyBorder="1" applyAlignment="1" applyProtection="1">
      <alignment horizontal="center" vertical="center"/>
    </xf>
    <xf numFmtId="165" fontId="33" fillId="2" borderId="7" xfId="0" applyNumberFormat="1" applyFont="1" applyFill="1" applyBorder="1" applyAlignment="1" applyProtection="1">
      <alignment horizontal="center" vertical="center"/>
    </xf>
    <xf numFmtId="165" fontId="11" fillId="2" borderId="4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 applyProtection="1">
      <alignment horizontal="center" vertical="center"/>
    </xf>
    <xf numFmtId="165" fontId="25" fillId="2" borderId="13" xfId="0" applyNumberFormat="1" applyFont="1" applyFill="1" applyBorder="1" applyAlignment="1" applyProtection="1">
      <alignment horizontal="center" vertical="center"/>
    </xf>
    <xf numFmtId="165" fontId="26" fillId="2" borderId="11" xfId="0" applyNumberFormat="1" applyFont="1" applyFill="1" applyBorder="1" applyAlignment="1" applyProtection="1">
      <alignment horizontal="center" vertical="center"/>
    </xf>
    <xf numFmtId="165" fontId="35" fillId="2" borderId="7" xfId="0" applyNumberFormat="1" applyFont="1" applyFill="1" applyBorder="1" applyAlignment="1" applyProtection="1">
      <alignment horizontal="center" vertical="center"/>
    </xf>
    <xf numFmtId="165" fontId="23" fillId="2" borderId="4" xfId="0" applyNumberFormat="1" applyFont="1" applyFill="1" applyBorder="1" applyAlignment="1" applyProtection="1">
      <alignment horizontal="center" vertical="center"/>
    </xf>
    <xf numFmtId="165" fontId="23" fillId="2" borderId="7" xfId="0" applyNumberFormat="1" applyFont="1" applyFill="1" applyBorder="1" applyAlignment="1" applyProtection="1">
      <alignment horizontal="center" vertical="center"/>
    </xf>
    <xf numFmtId="165" fontId="26" fillId="2" borderId="4" xfId="0" applyNumberFormat="1" applyFont="1" applyFill="1" applyBorder="1" applyAlignment="1" applyProtection="1">
      <alignment horizontal="center" vertical="center"/>
    </xf>
    <xf numFmtId="165" fontId="26" fillId="2" borderId="13" xfId="0" applyNumberFormat="1" applyFont="1" applyFill="1" applyBorder="1" applyAlignment="1" applyProtection="1">
      <alignment horizontal="center" vertical="center"/>
    </xf>
    <xf numFmtId="1" fontId="6" fillId="0" borderId="25" xfId="0" applyNumberFormat="1" applyFont="1" applyFill="1" applyBorder="1" applyAlignment="1" applyProtection="1">
      <alignment horizontal="center" vertical="center"/>
    </xf>
    <xf numFmtId="1" fontId="6" fillId="0" borderId="26" xfId="0" applyNumberFormat="1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/>
      <protection hidden="1"/>
    </xf>
    <xf numFmtId="0" fontId="56" fillId="0" borderId="0" xfId="0" applyNumberFormat="1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>
      <alignment horizontal="left"/>
    </xf>
    <xf numFmtId="0" fontId="45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/>
      <protection hidden="1"/>
    </xf>
    <xf numFmtId="0" fontId="15" fillId="4" borderId="24" xfId="0" applyFont="1" applyFill="1" applyBorder="1" applyAlignment="1" applyProtection="1">
      <alignment horizontal="center" textRotation="90"/>
    </xf>
    <xf numFmtId="0" fontId="15" fillId="5" borderId="27" xfId="0" applyFont="1" applyFill="1" applyBorder="1" applyAlignment="1" applyProtection="1">
      <alignment horizontal="center" textRotation="90"/>
    </xf>
    <xf numFmtId="0" fontId="4" fillId="9" borderId="0" xfId="0" applyFont="1" applyFill="1" applyBorder="1" applyAlignment="1" applyProtection="1">
      <alignment horizontal="center" vertical="center"/>
      <protection locked="0"/>
    </xf>
    <xf numFmtId="0" fontId="4" fillId="9" borderId="0" xfId="0" applyFont="1" applyFill="1" applyBorder="1" applyAlignment="1" applyProtection="1">
      <alignment vertical="top"/>
      <protection hidden="1"/>
    </xf>
    <xf numFmtId="0" fontId="4" fillId="9" borderId="0" xfId="0" applyFont="1" applyFill="1" applyBorder="1" applyAlignment="1" applyProtection="1">
      <alignment horizontal="center" vertical="center"/>
      <protection locked="0" hidden="1"/>
    </xf>
    <xf numFmtId="0" fontId="8" fillId="9" borderId="0" xfId="0" applyNumberFormat="1" applyFont="1" applyFill="1" applyBorder="1" applyAlignment="1" applyProtection="1">
      <alignment horizontal="center" vertical="center"/>
    </xf>
    <xf numFmtId="0" fontId="25" fillId="9" borderId="0" xfId="0" applyNumberFormat="1" applyFont="1" applyFill="1" applyBorder="1" applyAlignment="1" applyProtection="1">
      <alignment horizontal="center" vertical="center"/>
    </xf>
    <xf numFmtId="9" fontId="29" fillId="9" borderId="0" xfId="0" applyNumberFormat="1" applyFont="1" applyFill="1" applyBorder="1" applyAlignment="1" applyProtection="1">
      <protection hidden="1"/>
    </xf>
    <xf numFmtId="165" fontId="8" fillId="9" borderId="0" xfId="0" applyNumberFormat="1" applyFont="1" applyFill="1" applyBorder="1" applyAlignment="1" applyProtection="1">
      <alignment horizontal="right" vertical="center"/>
    </xf>
    <xf numFmtId="165" fontId="24" fillId="9" borderId="0" xfId="0" applyNumberFormat="1" applyFont="1" applyFill="1" applyBorder="1" applyAlignment="1" applyProtection="1">
      <alignment horizontal="right" vertical="center"/>
    </xf>
    <xf numFmtId="165" fontId="30" fillId="9" borderId="0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/>
    <xf numFmtId="0" fontId="42" fillId="9" borderId="0" xfId="0" applyFont="1" applyFill="1" applyBorder="1" applyAlignment="1" applyProtection="1"/>
    <xf numFmtId="0" fontId="5" fillId="9" borderId="0" xfId="0" applyFont="1" applyFill="1" applyBorder="1" applyAlignment="1" applyProtection="1">
      <alignment vertical="top"/>
      <protection hidden="1"/>
    </xf>
    <xf numFmtId="0" fontId="2" fillId="9" borderId="0" xfId="0" applyFont="1" applyFill="1" applyBorder="1" applyAlignment="1" applyProtection="1">
      <alignment vertical="top"/>
      <protection hidden="1"/>
    </xf>
    <xf numFmtId="0" fontId="24" fillId="9" borderId="0" xfId="0" applyNumberFormat="1" applyFont="1" applyFill="1" applyBorder="1" applyAlignment="1" applyProtection="1">
      <alignment horizontal="center" vertical="center"/>
    </xf>
    <xf numFmtId="0" fontId="4" fillId="9" borderId="0" xfId="0" applyNumberFormat="1" applyFont="1" applyFill="1" applyBorder="1" applyAlignment="1" applyProtection="1">
      <alignment vertical="top"/>
      <protection hidden="1"/>
    </xf>
    <xf numFmtId="165" fontId="18" fillId="9" borderId="0" xfId="0" applyNumberFormat="1" applyFont="1" applyFill="1" applyBorder="1" applyAlignment="1" applyProtection="1">
      <alignment horizontal="right" vertical="center"/>
    </xf>
    <xf numFmtId="165" fontId="2" fillId="9" borderId="0" xfId="0" applyNumberFormat="1" applyFont="1" applyFill="1" applyBorder="1" applyAlignment="1" applyProtection="1">
      <alignment horizontal="right" vertical="top"/>
      <protection hidden="1"/>
    </xf>
    <xf numFmtId="165" fontId="31" fillId="9" borderId="0" xfId="0" applyNumberFormat="1" applyFont="1" applyFill="1" applyBorder="1" applyAlignment="1" applyProtection="1">
      <alignment horizontal="center" vertical="center"/>
    </xf>
    <xf numFmtId="0" fontId="18" fillId="9" borderId="0" xfId="0" applyNumberFormat="1" applyFont="1" applyFill="1" applyBorder="1" applyAlignment="1" applyProtection="1">
      <alignment horizontal="center" vertical="center"/>
    </xf>
    <xf numFmtId="0" fontId="5" fillId="9" borderId="0" xfId="0" applyFont="1" applyFill="1" applyBorder="1" applyProtection="1">
      <protection hidden="1"/>
    </xf>
    <xf numFmtId="0" fontId="12" fillId="9" borderId="0" xfId="0" applyFont="1" applyFill="1" applyBorder="1" applyProtection="1">
      <protection hidden="1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 hidden="1"/>
    </xf>
    <xf numFmtId="0" fontId="45" fillId="9" borderId="0" xfId="0" applyFont="1" applyFill="1" applyBorder="1" applyAlignment="1" applyProtection="1">
      <alignment vertical="center"/>
    </xf>
    <xf numFmtId="0" fontId="45" fillId="9" borderId="0" xfId="0" applyFont="1" applyFill="1" applyBorder="1" applyAlignment="1" applyProtection="1">
      <alignment horizontal="center" vertical="center"/>
    </xf>
    <xf numFmtId="0" fontId="45" fillId="9" borderId="0" xfId="0" applyNumberFormat="1" applyFont="1" applyFill="1" applyBorder="1" applyAlignment="1" applyProtection="1">
      <alignment horizontal="center" vertical="center"/>
    </xf>
    <xf numFmtId="0" fontId="45" fillId="9" borderId="0" xfId="0" applyNumberFormat="1" applyFont="1" applyFill="1" applyBorder="1" applyAlignment="1" applyProtection="1">
      <alignment vertical="center"/>
    </xf>
    <xf numFmtId="9" fontId="46" fillId="9" borderId="0" xfId="0" applyNumberFormat="1" applyFont="1" applyFill="1" applyBorder="1" applyAlignment="1" applyProtection="1">
      <alignment vertical="center"/>
      <protection hidden="1"/>
    </xf>
    <xf numFmtId="165" fontId="47" fillId="9" borderId="0" xfId="0" applyNumberFormat="1" applyFont="1" applyFill="1" applyBorder="1" applyAlignment="1" applyProtection="1">
      <alignment horizontal="right" vertical="center"/>
    </xf>
    <xf numFmtId="165" fontId="48" fillId="9" borderId="0" xfId="0" applyNumberFormat="1" applyFont="1" applyFill="1" applyBorder="1" applyAlignment="1" applyProtection="1">
      <alignment horizontal="right" vertical="center"/>
    </xf>
    <xf numFmtId="165" fontId="45" fillId="9" borderId="0" xfId="0" applyNumberFormat="1" applyFont="1" applyFill="1" applyBorder="1" applyAlignment="1" applyProtection="1">
      <alignment horizontal="right" vertical="center"/>
    </xf>
    <xf numFmtId="165" fontId="46" fillId="9" borderId="0" xfId="0" applyNumberFormat="1" applyFont="1" applyFill="1" applyBorder="1" applyAlignment="1" applyProtection="1">
      <alignment horizontal="center" vertical="center"/>
    </xf>
    <xf numFmtId="0" fontId="49" fillId="9" borderId="0" xfId="0" applyFont="1" applyFill="1" applyBorder="1" applyAlignment="1" applyProtection="1">
      <alignment vertical="center"/>
      <protection hidden="1"/>
    </xf>
    <xf numFmtId="0" fontId="45" fillId="9" borderId="0" xfId="0" applyFont="1" applyFill="1" applyBorder="1" applyAlignment="1" applyProtection="1">
      <alignment vertical="center"/>
      <protection hidden="1"/>
    </xf>
    <xf numFmtId="165" fontId="50" fillId="9" borderId="0" xfId="0" applyNumberFormat="1" applyFont="1" applyFill="1" applyBorder="1" applyAlignment="1" applyProtection="1">
      <alignment horizontal="right" vertical="center"/>
    </xf>
    <xf numFmtId="0" fontId="5" fillId="9" borderId="0" xfId="0" applyFont="1" applyFill="1" applyBorder="1" applyProtection="1"/>
    <xf numFmtId="0" fontId="5" fillId="9" borderId="0" xfId="0" applyNumberFormat="1" applyFont="1" applyFill="1" applyBorder="1" applyProtection="1"/>
    <xf numFmtId="0" fontId="5" fillId="9" borderId="0" xfId="0" applyNumberFormat="1" applyFont="1" applyFill="1" applyBorder="1" applyAlignment="1" applyProtection="1">
      <alignment horizontal="center"/>
    </xf>
    <xf numFmtId="0" fontId="21" fillId="9" borderId="0" xfId="0" applyNumberFormat="1" applyFont="1" applyFill="1" applyBorder="1" applyProtection="1"/>
    <xf numFmtId="9" fontId="29" fillId="9" borderId="0" xfId="0" applyNumberFormat="1" applyFont="1" applyFill="1" applyAlignment="1"/>
    <xf numFmtId="165" fontId="5" fillId="9" borderId="0" xfId="0" applyNumberFormat="1" applyFont="1" applyFill="1" applyBorder="1" applyAlignment="1" applyProtection="1">
      <alignment horizontal="right"/>
    </xf>
    <xf numFmtId="165" fontId="9" fillId="9" borderId="0" xfId="0" applyNumberFormat="1" applyFont="1" applyFill="1" applyBorder="1" applyAlignment="1" applyProtection="1">
      <alignment horizontal="right"/>
    </xf>
    <xf numFmtId="165" fontId="28" fillId="9" borderId="0" xfId="0" applyNumberFormat="1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3" fillId="9" borderId="0" xfId="0" applyFont="1" applyFill="1" applyBorder="1" applyProtection="1">
      <protection hidden="1"/>
    </xf>
    <xf numFmtId="0" fontId="13" fillId="9" borderId="0" xfId="0" applyNumberFormat="1" applyFont="1" applyFill="1" applyBorder="1" applyProtection="1"/>
    <xf numFmtId="0" fontId="12" fillId="9" borderId="0" xfId="0" applyNumberFormat="1" applyFont="1" applyFill="1" applyBorder="1" applyProtection="1"/>
    <xf numFmtId="0" fontId="12" fillId="9" borderId="0" xfId="0" applyNumberFormat="1" applyFont="1" applyFill="1" applyBorder="1" applyAlignment="1" applyProtection="1">
      <alignment horizontal="center"/>
    </xf>
    <xf numFmtId="165" fontId="12" fillId="9" borderId="0" xfId="0" applyNumberFormat="1" applyFont="1" applyFill="1" applyBorder="1" applyAlignment="1" applyProtection="1">
      <alignment horizontal="right"/>
    </xf>
    <xf numFmtId="165" fontId="32" fillId="9" borderId="0" xfId="0" applyNumberFormat="1" applyFont="1" applyFill="1" applyBorder="1" applyAlignment="1" applyProtection="1">
      <alignment horizontal="right"/>
    </xf>
    <xf numFmtId="0" fontId="57" fillId="9" borderId="0" xfId="0" applyFont="1" applyFill="1" applyBorder="1" applyAlignment="1" applyProtection="1">
      <alignment horizontal="center"/>
      <protection hidden="1"/>
    </xf>
    <xf numFmtId="165" fontId="57" fillId="9" borderId="0" xfId="0" applyNumberFormat="1" applyFont="1" applyFill="1" applyBorder="1" applyAlignment="1" applyProtection="1">
      <alignment horizontal="center"/>
    </xf>
    <xf numFmtId="0" fontId="56" fillId="9" borderId="0" xfId="0" applyFont="1" applyFill="1" applyBorder="1" applyAlignment="1" applyProtection="1">
      <alignment horizontal="center"/>
      <protection hidden="1"/>
    </xf>
    <xf numFmtId="0" fontId="56" fillId="9" borderId="0" xfId="0" applyNumberFormat="1" applyFont="1" applyFill="1" applyBorder="1" applyAlignment="1" applyProtection="1">
      <alignment horizontal="center"/>
    </xf>
    <xf numFmtId="9" fontId="56" fillId="9" borderId="0" xfId="0" applyNumberFormat="1" applyFont="1" applyFill="1" applyBorder="1" applyAlignment="1">
      <alignment horizontal="center"/>
    </xf>
    <xf numFmtId="165" fontId="56" fillId="9" borderId="0" xfId="0" applyNumberFormat="1" applyFont="1" applyFill="1" applyBorder="1" applyAlignment="1" applyProtection="1">
      <alignment horizontal="center"/>
    </xf>
    <xf numFmtId="165" fontId="58" fillId="9" borderId="0" xfId="0" applyNumberFormat="1" applyFont="1" applyFill="1" applyBorder="1" applyProtection="1"/>
    <xf numFmtId="1" fontId="58" fillId="9" borderId="0" xfId="0" applyNumberFormat="1" applyFont="1" applyFill="1" applyBorder="1" applyProtection="1"/>
    <xf numFmtId="0" fontId="12" fillId="9" borderId="0" xfId="0" applyFont="1" applyFill="1" applyBorder="1" applyProtection="1"/>
    <xf numFmtId="0" fontId="5" fillId="9" borderId="0" xfId="0" applyFont="1" applyFill="1" applyBorder="1" applyAlignment="1" applyProtection="1">
      <alignment horizontal="center"/>
    </xf>
    <xf numFmtId="0" fontId="57" fillId="9" borderId="0" xfId="0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vertical="center"/>
      <protection hidden="1"/>
    </xf>
    <xf numFmtId="0" fontId="50" fillId="9" borderId="0" xfId="0" applyFont="1" applyFill="1" applyBorder="1" applyProtection="1">
      <protection hidden="1"/>
    </xf>
    <xf numFmtId="0" fontId="51" fillId="9" borderId="0" xfId="0" applyFont="1" applyFill="1" applyBorder="1" applyAlignment="1" applyProtection="1">
      <alignment vertical="top"/>
      <protection hidden="1"/>
    </xf>
    <xf numFmtId="0" fontId="44" fillId="9" borderId="0" xfId="0" applyFont="1" applyFill="1" applyBorder="1" applyAlignment="1" applyProtection="1">
      <alignment vertical="top"/>
      <protection hidden="1"/>
    </xf>
    <xf numFmtId="0" fontId="52" fillId="9" borderId="0" xfId="0" applyFont="1" applyFill="1" applyBorder="1" applyProtection="1">
      <protection hidden="1"/>
    </xf>
    <xf numFmtId="0" fontId="52" fillId="9" borderId="0" xfId="0" applyFont="1" applyFill="1" applyBorder="1" applyAlignment="1" applyProtection="1">
      <alignment vertical="top"/>
      <protection hidden="1"/>
    </xf>
    <xf numFmtId="0" fontId="45" fillId="9" borderId="0" xfId="0" applyFont="1" applyFill="1" applyBorder="1" applyAlignment="1" applyProtection="1">
      <alignment vertical="top"/>
      <protection hidden="1"/>
    </xf>
    <xf numFmtId="0" fontId="45" fillId="9" borderId="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1" fontId="6" fillId="0" borderId="33" xfId="0" applyNumberFormat="1" applyFont="1" applyFill="1" applyBorder="1" applyAlignment="1" applyProtection="1">
      <alignment horizontal="center" vertical="center"/>
    </xf>
    <xf numFmtId="0" fontId="54" fillId="7" borderId="34" xfId="1" applyNumberFormat="1" applyBorder="1" applyAlignment="1" applyProtection="1">
      <alignment horizontal="center" vertical="center"/>
    </xf>
    <xf numFmtId="165" fontId="20" fillId="9" borderId="0" xfId="0" applyNumberFormat="1" applyFont="1" applyFill="1" applyBorder="1" applyAlignment="1" applyProtection="1">
      <alignment horizontal="right" vertical="center"/>
    </xf>
    <xf numFmtId="0" fontId="59" fillId="7" borderId="35" xfId="1" quotePrefix="1" applyNumberFormat="1" applyFont="1" applyBorder="1" applyAlignment="1" applyProtection="1">
      <alignment horizontal="center" vertical="center"/>
    </xf>
    <xf numFmtId="0" fontId="59" fillId="7" borderId="36" xfId="1" applyNumberFormat="1" applyFont="1" applyBorder="1" applyAlignment="1" applyProtection="1">
      <alignment horizontal="center" vertical="center"/>
    </xf>
    <xf numFmtId="0" fontId="59" fillId="7" borderId="35" xfId="1" applyNumberFormat="1" applyFont="1" applyBorder="1" applyAlignment="1" applyProtection="1">
      <alignment horizontal="center" vertical="center"/>
    </xf>
    <xf numFmtId="0" fontId="59" fillId="7" borderId="34" xfId="1" applyNumberFormat="1" applyFont="1" applyBorder="1" applyAlignment="1" applyProtection="1">
      <alignment horizontal="center" vertical="center"/>
    </xf>
    <xf numFmtId="0" fontId="59" fillId="7" borderId="37" xfId="1" applyNumberFormat="1" applyFont="1" applyBorder="1" applyAlignment="1" applyProtection="1">
      <alignment horizontal="center" vertical="center"/>
    </xf>
    <xf numFmtId="9" fontId="29" fillId="2" borderId="38" xfId="0" applyNumberFormat="1" applyFont="1" applyFill="1" applyBorder="1" applyAlignment="1" applyProtection="1">
      <alignment horizontal="center"/>
    </xf>
    <xf numFmtId="165" fontId="33" fillId="2" borderId="38" xfId="0" applyNumberFormat="1" applyFont="1" applyFill="1" applyBorder="1" applyAlignment="1" applyProtection="1">
      <alignment horizontal="center" vertical="center"/>
    </xf>
    <xf numFmtId="165" fontId="35" fillId="2" borderId="38" xfId="0" applyNumberFormat="1" applyFont="1" applyFill="1" applyBorder="1" applyAlignment="1" applyProtection="1">
      <alignment horizontal="right" vertical="center"/>
    </xf>
    <xf numFmtId="165" fontId="33" fillId="2" borderId="38" xfId="0" applyNumberFormat="1" applyFont="1" applyFill="1" applyBorder="1" applyAlignment="1" applyProtection="1">
      <alignment horizontal="right" vertical="center"/>
    </xf>
    <xf numFmtId="165" fontId="34" fillId="2" borderId="38" xfId="0" applyNumberFormat="1" applyFont="1" applyFill="1" applyBorder="1" applyAlignment="1" applyProtection="1">
      <alignment horizontal="center" vertical="center"/>
    </xf>
    <xf numFmtId="0" fontId="33" fillId="9" borderId="44" xfId="0" applyNumberFormat="1" applyFont="1" applyFill="1" applyBorder="1" applyAlignment="1" applyProtection="1">
      <alignment horizontal="center" vertical="center"/>
    </xf>
    <xf numFmtId="0" fontId="33" fillId="9" borderId="38" xfId="0" applyNumberFormat="1" applyFont="1" applyFill="1" applyBorder="1" applyAlignment="1" applyProtection="1">
      <alignment horizontal="center" vertical="center"/>
    </xf>
    <xf numFmtId="0" fontId="33" fillId="9" borderId="45" xfId="0" applyNumberFormat="1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 applyProtection="1">
      <alignment horizontal="center" vertical="top"/>
      <protection hidden="1"/>
    </xf>
    <xf numFmtId="0" fontId="25" fillId="9" borderId="22" xfId="0" applyNumberFormat="1" applyFont="1" applyFill="1" applyBorder="1" applyAlignment="1" applyProtection="1">
      <alignment horizontal="center" vertical="center"/>
    </xf>
    <xf numFmtId="0" fontId="25" fillId="9" borderId="11" xfId="0" applyNumberFormat="1" applyFont="1" applyFill="1" applyBorder="1" applyAlignment="1" applyProtection="1">
      <alignment horizontal="center" vertical="center"/>
    </xf>
    <xf numFmtId="0" fontId="26" fillId="9" borderId="21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  <protection hidden="1"/>
    </xf>
    <xf numFmtId="0" fontId="25" fillId="9" borderId="8" xfId="0" applyNumberFormat="1" applyFont="1" applyFill="1" applyBorder="1" applyAlignment="1" applyProtection="1">
      <alignment horizontal="center" vertical="center"/>
    </xf>
    <xf numFmtId="0" fontId="25" fillId="9" borderId="7" xfId="0" applyNumberFormat="1" applyFont="1" applyFill="1" applyBorder="1" applyAlignment="1" applyProtection="1">
      <alignment horizontal="center" vertical="center"/>
    </xf>
    <xf numFmtId="0" fontId="26" fillId="9" borderId="9" xfId="0" applyNumberFormat="1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 applyProtection="1">
      <alignment horizontal="center" vertical="top"/>
      <protection hidden="1"/>
    </xf>
    <xf numFmtId="0" fontId="21" fillId="9" borderId="12" xfId="0" applyFont="1" applyFill="1" applyBorder="1" applyAlignment="1" applyProtection="1">
      <alignment horizontal="center" vertical="center"/>
      <protection hidden="1"/>
    </xf>
    <xf numFmtId="0" fontId="25" fillId="9" borderId="5" xfId="0" applyNumberFormat="1" applyFont="1" applyFill="1" applyBorder="1" applyAlignment="1" applyProtection="1">
      <alignment horizontal="center" vertical="center"/>
    </xf>
    <xf numFmtId="0" fontId="25" fillId="9" borderId="4" xfId="0" applyNumberFormat="1" applyFont="1" applyFill="1" applyBorder="1" applyAlignment="1" applyProtection="1">
      <alignment horizontal="center" vertical="center"/>
    </xf>
    <xf numFmtId="0" fontId="26" fillId="9" borderId="6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top"/>
      <protection hidden="1"/>
    </xf>
    <xf numFmtId="0" fontId="25" fillId="9" borderId="46" xfId="0" applyNumberFormat="1" applyFont="1" applyFill="1" applyBorder="1" applyAlignment="1" applyProtection="1">
      <alignment horizontal="center" vertical="center"/>
    </xf>
    <xf numFmtId="0" fontId="25" fillId="9" borderId="13" xfId="0" applyNumberFormat="1" applyFont="1" applyFill="1" applyBorder="1" applyAlignment="1" applyProtection="1">
      <alignment horizontal="center" vertical="center"/>
    </xf>
    <xf numFmtId="0" fontId="26" fillId="9" borderId="23" xfId="0" applyNumberFormat="1" applyFont="1" applyFill="1" applyBorder="1" applyAlignment="1" applyProtection="1">
      <alignment horizontal="center" vertical="center"/>
    </xf>
    <xf numFmtId="0" fontId="21" fillId="9" borderId="14" xfId="0" applyFont="1" applyFill="1" applyBorder="1" applyAlignment="1" applyProtection="1">
      <alignment horizontal="center" vertical="center"/>
      <protection hidden="1"/>
    </xf>
    <xf numFmtId="165" fontId="54" fillId="9" borderId="5" xfId="1" applyNumberFormat="1" applyFill="1" applyBorder="1" applyAlignment="1" applyProtection="1">
      <alignment horizontal="center" vertical="center"/>
    </xf>
    <xf numFmtId="165" fontId="59" fillId="9" borderId="22" xfId="1" applyNumberFormat="1" applyFont="1" applyFill="1" applyBorder="1" applyAlignment="1" applyProtection="1">
      <alignment horizontal="center" vertical="center"/>
    </xf>
    <xf numFmtId="165" fontId="59" fillId="9" borderId="8" xfId="1" applyNumberFormat="1" applyFont="1" applyFill="1" applyBorder="1" applyAlignment="1" applyProtection="1">
      <alignment horizontal="center" vertical="center"/>
    </xf>
    <xf numFmtId="165" fontId="59" fillId="9" borderId="5" xfId="1" applyNumberFormat="1" applyFont="1" applyFill="1" applyBorder="1" applyAlignment="1" applyProtection="1">
      <alignment horizontal="center" vertical="center"/>
    </xf>
    <xf numFmtId="165" fontId="59" fillId="9" borderId="46" xfId="1" applyNumberFormat="1" applyFont="1" applyFill="1" applyBorder="1" applyAlignment="1" applyProtection="1">
      <alignment horizontal="center" vertical="center"/>
    </xf>
    <xf numFmtId="0" fontId="15" fillId="11" borderId="24" xfId="0" applyFont="1" applyFill="1" applyBorder="1" applyAlignment="1" applyProtection="1">
      <alignment vertical="center"/>
    </xf>
    <xf numFmtId="0" fontId="15" fillId="11" borderId="24" xfId="0" applyFont="1" applyFill="1" applyBorder="1" applyAlignment="1" applyProtection="1"/>
    <xf numFmtId="0" fontId="53" fillId="7" borderId="34" xfId="1" applyNumberFormat="1" applyFont="1" applyBorder="1" applyAlignment="1" applyProtection="1">
      <alignment horizontal="center" vertical="center"/>
    </xf>
    <xf numFmtId="0" fontId="60" fillId="7" borderId="35" xfId="1" quotePrefix="1" applyNumberFormat="1" applyFont="1" applyBorder="1" applyAlignment="1" applyProtection="1">
      <alignment horizontal="center" vertical="center"/>
    </xf>
    <xf numFmtId="0" fontId="60" fillId="7" borderId="36" xfId="1" applyNumberFormat="1" applyFont="1" applyBorder="1" applyAlignment="1" applyProtection="1">
      <alignment horizontal="center" vertical="center"/>
    </xf>
    <xf numFmtId="0" fontId="60" fillId="7" borderId="35" xfId="1" applyNumberFormat="1" applyFont="1" applyBorder="1" applyAlignment="1" applyProtection="1">
      <alignment horizontal="center" vertical="center"/>
    </xf>
    <xf numFmtId="0" fontId="60" fillId="7" borderId="34" xfId="1" applyNumberFormat="1" applyFont="1" applyBorder="1" applyAlignment="1" applyProtection="1">
      <alignment horizontal="center" vertical="center"/>
    </xf>
    <xf numFmtId="0" fontId="60" fillId="7" borderId="37" xfId="1" applyNumberFormat="1" applyFont="1" applyBorder="1" applyAlignment="1" applyProtection="1">
      <alignment horizontal="center" vertical="center"/>
    </xf>
    <xf numFmtId="165" fontId="60" fillId="2" borderId="11" xfId="0" applyNumberFormat="1" applyFont="1" applyFill="1" applyBorder="1" applyAlignment="1" applyProtection="1">
      <alignment horizontal="center" vertical="center"/>
    </xf>
    <xf numFmtId="165" fontId="61" fillId="2" borderId="7" xfId="0" applyNumberFormat="1" applyFont="1" applyFill="1" applyBorder="1" applyAlignment="1" applyProtection="1">
      <alignment horizontal="center" vertical="center"/>
    </xf>
    <xf numFmtId="165" fontId="62" fillId="2" borderId="4" xfId="0" applyNumberFormat="1" applyFont="1" applyFill="1" applyBorder="1" applyAlignment="1" applyProtection="1">
      <alignment horizontal="center" vertical="center"/>
    </xf>
    <xf numFmtId="165" fontId="62" fillId="2" borderId="7" xfId="0" applyNumberFormat="1" applyFont="1" applyFill="1" applyBorder="1" applyAlignment="1" applyProtection="1">
      <alignment horizontal="center" vertical="center"/>
    </xf>
    <xf numFmtId="165" fontId="60" fillId="2" borderId="13" xfId="0" applyNumberFormat="1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right" vertical="center"/>
    </xf>
    <xf numFmtId="0" fontId="25" fillId="3" borderId="4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/>
    </xf>
    <xf numFmtId="0" fontId="25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horizontal="right" vertical="center"/>
    </xf>
    <xf numFmtId="0" fontId="3" fillId="2" borderId="48" xfId="0" applyNumberFormat="1" applyFont="1" applyFill="1" applyBorder="1" applyAlignment="1" applyProtection="1">
      <alignment horizontal="right" vertical="center"/>
    </xf>
    <xf numFmtId="0" fontId="25" fillId="2" borderId="30" xfId="0" applyFont="1" applyFill="1" applyBorder="1" applyAlignment="1" applyProtection="1">
      <alignment horizontal="center" vertical="center"/>
      <protection locked="0"/>
    </xf>
    <xf numFmtId="0" fontId="14" fillId="0" borderId="0" xfId="2" applyBorder="1"/>
    <xf numFmtId="0" fontId="17" fillId="3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right" vertical="center"/>
    </xf>
    <xf numFmtId="0" fontId="25" fillId="2" borderId="49" xfId="0" applyFont="1" applyFill="1" applyBorder="1" applyAlignment="1" applyProtection="1">
      <alignment horizontal="center" vertical="center"/>
      <protection locked="0"/>
    </xf>
    <xf numFmtId="0" fontId="16" fillId="2" borderId="28" xfId="0" applyNumberFormat="1" applyFont="1" applyFill="1" applyBorder="1" applyAlignment="1" applyProtection="1">
      <alignment horizontal="center" vertical="center"/>
    </xf>
    <xf numFmtId="9" fontId="16" fillId="2" borderId="47" xfId="0" applyNumberFormat="1" applyFont="1" applyFill="1" applyBorder="1" applyAlignment="1" applyProtection="1">
      <alignment horizontal="center" vertical="center"/>
    </xf>
    <xf numFmtId="0" fontId="16" fillId="2" borderId="48" xfId="0" applyNumberFormat="1" applyFont="1" applyFill="1" applyBorder="1" applyAlignment="1" applyProtection="1">
      <alignment horizontal="center" vertical="center"/>
    </xf>
    <xf numFmtId="0" fontId="16" fillId="2" borderId="30" xfId="0" applyNumberFormat="1" applyFont="1" applyFill="1" applyBorder="1" applyAlignment="1" applyProtection="1">
      <alignment horizontal="center" vertical="center"/>
    </xf>
    <xf numFmtId="9" fontId="16" fillId="2" borderId="49" xfId="0" applyNumberFormat="1" applyFont="1" applyFill="1" applyBorder="1" applyAlignment="1" applyProtection="1">
      <alignment horizontal="center" vertical="center"/>
    </xf>
    <xf numFmtId="0" fontId="55" fillId="9" borderId="50" xfId="3" applyFill="1" applyBorder="1" applyAlignment="1" applyProtection="1">
      <alignment vertical="top"/>
      <protection hidden="1"/>
    </xf>
    <xf numFmtId="0" fontId="63" fillId="9" borderId="35" xfId="3" quotePrefix="1" applyNumberFormat="1" applyFont="1" applyFill="1" applyBorder="1" applyAlignment="1" applyProtection="1">
      <alignment horizontal="center" vertical="center"/>
    </xf>
    <xf numFmtId="0" fontId="63" fillId="9" borderId="34" xfId="3" applyFont="1" applyFill="1" applyBorder="1" applyAlignment="1" applyProtection="1">
      <alignment vertical="top"/>
      <protection hidden="1"/>
    </xf>
    <xf numFmtId="0" fontId="63" fillId="9" borderId="36" xfId="3" applyFont="1" applyFill="1" applyBorder="1" applyAlignment="1" applyProtection="1">
      <alignment vertical="top"/>
      <protection hidden="1"/>
    </xf>
    <xf numFmtId="0" fontId="63" fillId="9" borderId="37" xfId="3" quotePrefix="1" applyNumberFormat="1" applyFont="1" applyFill="1" applyBorder="1" applyAlignment="1" applyProtection="1">
      <alignment horizontal="center" vertical="center"/>
    </xf>
    <xf numFmtId="0" fontId="62" fillId="13" borderId="0" xfId="0" applyFont="1" applyFill="1" applyBorder="1" applyProtection="1"/>
    <xf numFmtId="164" fontId="5" fillId="9" borderId="31" xfId="0" applyNumberFormat="1" applyFont="1" applyFill="1" applyBorder="1" applyAlignment="1" applyProtection="1">
      <alignment horizontal="center" vertical="center"/>
    </xf>
    <xf numFmtId="164" fontId="5" fillId="9" borderId="27" xfId="0" applyNumberFormat="1" applyFont="1" applyFill="1" applyBorder="1" applyAlignment="1" applyProtection="1">
      <alignment horizontal="center" vertical="center"/>
    </xf>
    <xf numFmtId="1" fontId="6" fillId="0" borderId="41" xfId="0" applyNumberFormat="1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9" fontId="27" fillId="2" borderId="7" xfId="0" applyNumberFormat="1" applyFont="1" applyFill="1" applyBorder="1" applyAlignment="1" applyProtection="1">
      <alignment horizontal="center"/>
    </xf>
    <xf numFmtId="0" fontId="16" fillId="2" borderId="15" xfId="0" applyNumberFormat="1" applyFont="1" applyFill="1" applyBorder="1" applyAlignment="1" applyProtection="1">
      <alignment horizontal="center"/>
    </xf>
    <xf numFmtId="0" fontId="16" fillId="2" borderId="12" xfId="0" applyNumberFormat="1" applyFont="1" applyFill="1" applyBorder="1" applyAlignment="1" applyProtection="1">
      <alignment horizontal="center"/>
    </xf>
    <xf numFmtId="0" fontId="65" fillId="7" borderId="35" xfId="1" quotePrefix="1" applyNumberFormat="1" applyFont="1" applyBorder="1" applyAlignment="1" applyProtection="1">
      <alignment horizontal="center"/>
    </xf>
    <xf numFmtId="9" fontId="16" fillId="2" borderId="47" xfId="0" applyNumberFormat="1" applyFont="1" applyFill="1" applyBorder="1" applyAlignment="1" applyProtection="1">
      <alignment horizontal="center"/>
    </xf>
    <xf numFmtId="9" fontId="27" fillId="2" borderId="11" xfId="0" applyNumberFormat="1" applyFont="1" applyFill="1" applyBorder="1" applyAlignment="1" applyProtection="1">
      <alignment horizontal="center"/>
    </xf>
    <xf numFmtId="165" fontId="66" fillId="2" borderId="11" xfId="0" applyNumberFormat="1" applyFont="1" applyFill="1" applyBorder="1" applyAlignment="1" applyProtection="1">
      <alignment horizontal="center"/>
    </xf>
    <xf numFmtId="165" fontId="67" fillId="2" borderId="11" xfId="0" applyNumberFormat="1" applyFont="1" applyFill="1" applyBorder="1" applyAlignment="1" applyProtection="1">
      <alignment horizontal="center"/>
    </xf>
    <xf numFmtId="165" fontId="16" fillId="2" borderId="11" xfId="0" applyNumberFormat="1" applyFont="1" applyFill="1" applyBorder="1" applyAlignment="1" applyProtection="1">
      <alignment horizontal="center"/>
    </xf>
    <xf numFmtId="165" fontId="27" fillId="2" borderId="11" xfId="0" applyNumberFormat="1" applyFont="1" applyFill="1" applyBorder="1" applyAlignment="1" applyProtection="1">
      <alignment horizontal="center"/>
    </xf>
    <xf numFmtId="0" fontId="66" fillId="7" borderId="35" xfId="1" quotePrefix="1" applyNumberFormat="1" applyFont="1" applyBorder="1" applyAlignment="1" applyProtection="1">
      <alignment horizontal="center"/>
    </xf>
    <xf numFmtId="0" fontId="16" fillId="9" borderId="22" xfId="0" applyNumberFormat="1" applyFont="1" applyFill="1" applyBorder="1" applyAlignment="1" applyProtection="1">
      <alignment horizontal="center"/>
    </xf>
    <xf numFmtId="0" fontId="16" fillId="9" borderId="11" xfId="0" applyNumberFormat="1" applyFont="1" applyFill="1" applyBorder="1" applyAlignment="1" applyProtection="1">
      <alignment horizontal="center"/>
    </xf>
    <xf numFmtId="0" fontId="67" fillId="9" borderId="21" xfId="0" applyNumberFormat="1" applyFont="1" applyFill="1" applyBorder="1" applyAlignment="1" applyProtection="1">
      <alignment horizontal="center"/>
    </xf>
    <xf numFmtId="0" fontId="15" fillId="9" borderId="0" xfId="0" applyFont="1" applyFill="1" applyBorder="1" applyAlignment="1" applyProtection="1">
      <alignment horizontal="center"/>
      <protection hidden="1"/>
    </xf>
    <xf numFmtId="0" fontId="68" fillId="9" borderId="35" xfId="3" quotePrefix="1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0" fontId="16" fillId="2" borderId="2" xfId="0" applyNumberFormat="1" applyFont="1" applyFill="1" applyBorder="1" applyAlignment="1" applyProtection="1">
      <alignment horizontal="center"/>
    </xf>
    <xf numFmtId="0" fontId="65" fillId="7" borderId="36" xfId="1" applyNumberFormat="1" applyFont="1" applyBorder="1" applyAlignment="1" applyProtection="1">
      <alignment horizontal="center"/>
    </xf>
    <xf numFmtId="0" fontId="16" fillId="2" borderId="48" xfId="0" applyNumberFormat="1" applyFont="1" applyFill="1" applyBorder="1" applyAlignment="1" applyProtection="1">
      <alignment horizontal="center"/>
    </xf>
    <xf numFmtId="0" fontId="27" fillId="2" borderId="7" xfId="0" applyNumberFormat="1" applyFont="1" applyFill="1" applyBorder="1" applyAlignment="1" applyProtection="1">
      <alignment horizontal="center"/>
    </xf>
    <xf numFmtId="165" fontId="66" fillId="2" borderId="7" xfId="0" applyNumberFormat="1" applyFont="1" applyFill="1" applyBorder="1" applyAlignment="1" applyProtection="1">
      <alignment horizontal="center"/>
    </xf>
    <xf numFmtId="165" fontId="67" fillId="2" borderId="7" xfId="0" applyNumberFormat="1" applyFont="1" applyFill="1" applyBorder="1" applyAlignment="1" applyProtection="1">
      <alignment horizontal="center"/>
    </xf>
    <xf numFmtId="165" fontId="16" fillId="2" borderId="7" xfId="0" applyNumberFormat="1" applyFont="1" applyFill="1" applyBorder="1" applyAlignment="1" applyProtection="1">
      <alignment horizontal="center"/>
    </xf>
    <xf numFmtId="165" fontId="27" fillId="2" borderId="7" xfId="0" applyNumberFormat="1" applyFont="1" applyFill="1" applyBorder="1" applyAlignment="1" applyProtection="1">
      <alignment horizontal="center"/>
    </xf>
    <xf numFmtId="0" fontId="66" fillId="7" borderId="36" xfId="1" applyNumberFormat="1" applyFont="1" applyBorder="1" applyAlignment="1" applyProtection="1">
      <alignment horizontal="center"/>
    </xf>
    <xf numFmtId="0" fontId="16" fillId="9" borderId="8" xfId="0" applyNumberFormat="1" applyFont="1" applyFill="1" applyBorder="1" applyAlignment="1" applyProtection="1">
      <alignment horizontal="center"/>
    </xf>
    <xf numFmtId="0" fontId="16" fillId="9" borderId="7" xfId="0" applyNumberFormat="1" applyFont="1" applyFill="1" applyBorder="1" applyAlignment="1" applyProtection="1">
      <alignment horizontal="center"/>
    </xf>
    <xf numFmtId="0" fontId="67" fillId="9" borderId="9" xfId="0" applyNumberFormat="1" applyFont="1" applyFill="1" applyBorder="1" applyAlignment="1" applyProtection="1">
      <alignment horizontal="center"/>
    </xf>
    <xf numFmtId="0" fontId="15" fillId="9" borderId="2" xfId="0" applyFont="1" applyFill="1" applyBorder="1" applyAlignment="1" applyProtection="1">
      <alignment horizontal="center"/>
      <protection hidden="1"/>
    </xf>
    <xf numFmtId="0" fontId="68" fillId="9" borderId="34" xfId="3" applyFont="1" applyFill="1" applyBorder="1" applyAlignment="1" applyProtection="1">
      <protection hidden="1"/>
    </xf>
    <xf numFmtId="0" fontId="65" fillId="7" borderId="35" xfId="1" applyNumberFormat="1" applyFont="1" applyBorder="1" applyAlignment="1" applyProtection="1">
      <alignment horizontal="center"/>
    </xf>
    <xf numFmtId="0" fontId="66" fillId="7" borderId="35" xfId="1" applyNumberFormat="1" applyFont="1" applyBorder="1" applyAlignment="1" applyProtection="1">
      <alignment horizontal="center"/>
    </xf>
    <xf numFmtId="0" fontId="15" fillId="9" borderId="12" xfId="0" applyFont="1" applyFill="1" applyBorder="1" applyAlignment="1" applyProtection="1">
      <alignment horizontal="center"/>
      <protection hidden="1"/>
    </xf>
    <xf numFmtId="0" fontId="16" fillId="2" borderId="3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>
      <alignment horizontal="center"/>
    </xf>
    <xf numFmtId="0" fontId="65" fillId="7" borderId="34" xfId="1" applyNumberFormat="1" applyFont="1" applyBorder="1" applyAlignment="1" applyProtection="1">
      <alignment horizontal="center"/>
    </xf>
    <xf numFmtId="0" fontId="16" fillId="2" borderId="30" xfId="0" applyNumberFormat="1" applyFont="1" applyFill="1" applyBorder="1" applyAlignment="1" applyProtection="1">
      <alignment horizontal="center"/>
    </xf>
    <xf numFmtId="0" fontId="27" fillId="2" borderId="4" xfId="0" applyNumberFormat="1" applyFont="1" applyFill="1" applyBorder="1" applyAlignment="1" applyProtection="1">
      <alignment horizontal="center"/>
    </xf>
    <xf numFmtId="165" fontId="66" fillId="2" borderId="4" xfId="0" applyNumberFormat="1" applyFont="1" applyFill="1" applyBorder="1" applyAlignment="1" applyProtection="1">
      <alignment horizontal="center"/>
    </xf>
    <xf numFmtId="165" fontId="67" fillId="2" borderId="4" xfId="0" applyNumberFormat="1" applyFont="1" applyFill="1" applyBorder="1" applyAlignment="1" applyProtection="1">
      <alignment horizontal="center"/>
    </xf>
    <xf numFmtId="165" fontId="16" fillId="2" borderId="4" xfId="0" applyNumberFormat="1" applyFont="1" applyFill="1" applyBorder="1" applyAlignment="1" applyProtection="1">
      <alignment horizontal="center"/>
    </xf>
    <xf numFmtId="165" fontId="27" fillId="2" borderId="4" xfId="0" applyNumberFormat="1" applyFont="1" applyFill="1" applyBorder="1" applyAlignment="1" applyProtection="1">
      <alignment horizontal="center"/>
    </xf>
    <xf numFmtId="0" fontId="66" fillId="7" borderId="34" xfId="1" applyNumberFormat="1" applyFont="1" applyBorder="1" applyAlignment="1" applyProtection="1">
      <alignment horizontal="center"/>
    </xf>
    <xf numFmtId="0" fontId="16" fillId="9" borderId="5" xfId="0" applyNumberFormat="1" applyFont="1" applyFill="1" applyBorder="1" applyAlignment="1" applyProtection="1">
      <alignment horizontal="center"/>
    </xf>
    <xf numFmtId="0" fontId="16" fillId="9" borderId="4" xfId="0" applyNumberFormat="1" applyFont="1" applyFill="1" applyBorder="1" applyAlignment="1" applyProtection="1">
      <alignment horizontal="center"/>
    </xf>
    <xf numFmtId="0" fontId="67" fillId="9" borderId="6" xfId="0" applyNumberFormat="1" applyFont="1" applyFill="1" applyBorder="1" applyAlignment="1" applyProtection="1">
      <alignment horizontal="center"/>
    </xf>
    <xf numFmtId="0" fontId="68" fillId="9" borderId="36" xfId="3" applyFont="1" applyFill="1" applyBorder="1" applyAlignment="1" applyProtection="1">
      <protection hidden="1"/>
    </xf>
    <xf numFmtId="9" fontId="27" fillId="2" borderId="4" xfId="0" applyNumberFormat="1" applyFont="1" applyFill="1" applyBorder="1" applyAlignment="1" applyProtection="1">
      <alignment horizontal="center"/>
    </xf>
    <xf numFmtId="0" fontId="16" fillId="9" borderId="46" xfId="0" applyNumberFormat="1" applyFont="1" applyFill="1" applyBorder="1" applyAlignment="1" applyProtection="1">
      <alignment horizontal="center"/>
    </xf>
    <xf numFmtId="0" fontId="16" fillId="9" borderId="13" xfId="0" applyNumberFormat="1" applyFont="1" applyFill="1" applyBorder="1" applyAlignment="1" applyProtection="1">
      <alignment horizontal="center"/>
    </xf>
    <xf numFmtId="0" fontId="67" fillId="9" borderId="23" xfId="0" applyNumberFormat="1" applyFont="1" applyFill="1" applyBorder="1" applyAlignment="1" applyProtection="1">
      <alignment horizontal="center"/>
    </xf>
    <xf numFmtId="0" fontId="16" fillId="2" borderId="16" xfId="0" applyNumberFormat="1" applyFont="1" applyFill="1" applyBorder="1" applyAlignment="1" applyProtection="1">
      <alignment horizontal="center"/>
    </xf>
    <xf numFmtId="0" fontId="16" fillId="2" borderId="14" xfId="0" applyNumberFormat="1" applyFont="1" applyFill="1" applyBorder="1" applyAlignment="1" applyProtection="1">
      <alignment horizontal="center"/>
    </xf>
    <xf numFmtId="0" fontId="65" fillId="7" borderId="37" xfId="1" applyNumberFormat="1" applyFont="1" applyBorder="1" applyAlignment="1" applyProtection="1">
      <alignment horizontal="center"/>
    </xf>
    <xf numFmtId="9" fontId="16" fillId="2" borderId="49" xfId="0" applyNumberFormat="1" applyFont="1" applyFill="1" applyBorder="1" applyAlignment="1" applyProtection="1">
      <alignment horizontal="center"/>
    </xf>
    <xf numFmtId="9" fontId="27" fillId="2" borderId="13" xfId="0" applyNumberFormat="1" applyFont="1" applyFill="1" applyBorder="1" applyAlignment="1" applyProtection="1">
      <alignment horizontal="center"/>
    </xf>
    <xf numFmtId="165" fontId="66" fillId="2" borderId="13" xfId="0" applyNumberFormat="1" applyFont="1" applyFill="1" applyBorder="1" applyAlignment="1" applyProtection="1">
      <alignment horizontal="center"/>
    </xf>
    <xf numFmtId="165" fontId="67" fillId="2" borderId="13" xfId="0" applyNumberFormat="1" applyFont="1" applyFill="1" applyBorder="1" applyAlignment="1" applyProtection="1">
      <alignment horizontal="center"/>
    </xf>
    <xf numFmtId="165" fontId="16" fillId="2" borderId="13" xfId="0" applyNumberFormat="1" applyFont="1" applyFill="1" applyBorder="1" applyAlignment="1" applyProtection="1">
      <alignment horizontal="center"/>
    </xf>
    <xf numFmtId="165" fontId="27" fillId="2" borderId="13" xfId="0" applyNumberFormat="1" applyFont="1" applyFill="1" applyBorder="1" applyAlignment="1" applyProtection="1">
      <alignment horizontal="center"/>
    </xf>
    <xf numFmtId="0" fontId="66" fillId="7" borderId="37" xfId="1" applyNumberFormat="1" applyFont="1" applyBorder="1" applyAlignment="1" applyProtection="1">
      <alignment horizontal="center"/>
    </xf>
    <xf numFmtId="0" fontId="15" fillId="9" borderId="14" xfId="0" applyFont="1" applyFill="1" applyBorder="1" applyAlignment="1" applyProtection="1">
      <alignment horizontal="center"/>
      <protection hidden="1"/>
    </xf>
    <xf numFmtId="0" fontId="68" fillId="9" borderId="37" xfId="3" quotePrefix="1" applyNumberFormat="1" applyFont="1" applyFill="1" applyBorder="1" applyAlignment="1" applyProtection="1">
      <alignment horizontal="center"/>
    </xf>
    <xf numFmtId="0" fontId="15" fillId="12" borderId="60" xfId="0" applyFont="1" applyFill="1" applyBorder="1" applyAlignment="1" applyProtection="1">
      <alignment horizontal="center" vertical="justify" textRotation="90"/>
    </xf>
    <xf numFmtId="165" fontId="54" fillId="9" borderId="42" xfId="1" applyNumberFormat="1" applyFill="1" applyBorder="1" applyAlignment="1" applyProtection="1">
      <alignment horizontal="center" vertical="center"/>
    </xf>
    <xf numFmtId="165" fontId="65" fillId="9" borderId="63" xfId="1" applyNumberFormat="1" applyFont="1" applyFill="1" applyBorder="1" applyAlignment="1" applyProtection="1">
      <alignment horizontal="center"/>
    </xf>
    <xf numFmtId="165" fontId="65" fillId="9" borderId="64" xfId="1" applyNumberFormat="1" applyFont="1" applyFill="1" applyBorder="1" applyAlignment="1" applyProtection="1">
      <alignment horizontal="center"/>
    </xf>
    <xf numFmtId="165" fontId="65" fillId="9" borderId="43" xfId="1" applyNumberFormat="1" applyFont="1" applyFill="1" applyBorder="1" applyAlignment="1" applyProtection="1">
      <alignment horizontal="center"/>
    </xf>
    <xf numFmtId="0" fontId="15" fillId="4" borderId="27" xfId="0" applyFont="1" applyFill="1" applyBorder="1" applyAlignment="1" applyProtection="1">
      <alignment horizontal="center" textRotation="90"/>
    </xf>
    <xf numFmtId="0" fontId="15" fillId="10" borderId="27" xfId="0" applyFont="1" applyFill="1" applyBorder="1" applyAlignment="1" applyProtection="1">
      <alignment horizontal="center" textRotation="90"/>
    </xf>
    <xf numFmtId="0" fontId="15" fillId="9" borderId="27" xfId="0" applyFont="1" applyFill="1" applyBorder="1" applyAlignment="1" applyProtection="1">
      <alignment horizontal="center" vertical="justify" textRotation="90"/>
    </xf>
    <xf numFmtId="164" fontId="5" fillId="9" borderId="15" xfId="0" applyNumberFormat="1" applyFont="1" applyFill="1" applyBorder="1" applyAlignment="1" applyProtection="1">
      <alignment horizontal="center" vertical="center"/>
    </xf>
    <xf numFmtId="164" fontId="5" fillId="9" borderId="11" xfId="0" applyNumberFormat="1" applyFont="1" applyFill="1" applyBorder="1" applyAlignment="1" applyProtection="1">
      <alignment horizontal="center" vertical="center"/>
    </xf>
    <xf numFmtId="164" fontId="5" fillId="9" borderId="35" xfId="0" applyNumberFormat="1" applyFont="1" applyFill="1" applyBorder="1" applyAlignment="1" applyProtection="1">
      <alignment horizontal="center" vertical="center"/>
    </xf>
    <xf numFmtId="164" fontId="5" fillId="9" borderId="65" xfId="0" applyNumberFormat="1" applyFont="1" applyFill="1" applyBorder="1" applyAlignment="1" applyProtection="1">
      <alignment horizontal="center" vertical="center"/>
    </xf>
    <xf numFmtId="164" fontId="5" fillId="9" borderId="24" xfId="0" applyNumberFormat="1" applyFont="1" applyFill="1" applyBorder="1" applyAlignment="1" applyProtection="1">
      <alignment horizontal="center" vertical="center"/>
    </xf>
    <xf numFmtId="164" fontId="5" fillId="9" borderId="39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7" xfId="0" applyNumberFormat="1" applyFont="1" applyFill="1" applyBorder="1" applyAlignment="1" applyProtection="1">
      <alignment horizontal="center" vertical="center"/>
    </xf>
    <xf numFmtId="1" fontId="6" fillId="0" borderId="66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right" vertical="center"/>
    </xf>
    <xf numFmtId="0" fontId="21" fillId="13" borderId="15" xfId="0" applyFont="1" applyFill="1" applyBorder="1" applyAlignment="1" applyProtection="1">
      <alignment horizontal="center" vertical="center"/>
      <protection locked="0"/>
    </xf>
    <xf numFmtId="0" fontId="21" fillId="13" borderId="11" xfId="0" applyFont="1" applyFill="1" applyBorder="1" applyAlignment="1" applyProtection="1">
      <alignment horizontal="center" vertical="center"/>
      <protection locked="0"/>
    </xf>
    <xf numFmtId="0" fontId="21" fillId="13" borderId="11" xfId="0" applyFont="1" applyFill="1" applyBorder="1" applyAlignment="1" applyProtection="1">
      <alignment horizontal="center" vertical="center"/>
      <protection locked="0" hidden="1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0" fontId="21" fillId="13" borderId="12" xfId="0" applyFont="1" applyFill="1" applyBorder="1" applyAlignment="1" applyProtection="1">
      <alignment horizontal="center" vertical="center"/>
      <protection locked="0" hidden="1"/>
    </xf>
    <xf numFmtId="0" fontId="21" fillId="13" borderId="12" xfId="0" applyFont="1" applyFill="1" applyBorder="1" applyAlignment="1" applyProtection="1">
      <alignment horizontal="center" vertical="center"/>
      <protection locked="0"/>
    </xf>
    <xf numFmtId="0" fontId="25" fillId="13" borderId="47" xfId="0" applyFont="1" applyFill="1" applyBorder="1" applyAlignment="1" applyProtection="1">
      <alignment horizontal="center" vertical="center"/>
      <protection locked="0"/>
    </xf>
    <xf numFmtId="0" fontId="21" fillId="13" borderId="17" xfId="0" applyFont="1" applyFill="1" applyBorder="1" applyAlignment="1" applyProtection="1">
      <alignment horizontal="center" vertical="center"/>
      <protection locked="0"/>
    </xf>
    <xf numFmtId="165" fontId="59" fillId="13" borderId="22" xfId="1" applyNumberFormat="1" applyFont="1" applyFill="1" applyBorder="1" applyAlignment="1" applyProtection="1">
      <alignment horizontal="center" vertical="center"/>
    </xf>
    <xf numFmtId="0" fontId="25" fillId="13" borderId="15" xfId="0" applyNumberFormat="1" applyFont="1" applyFill="1" applyBorder="1" applyAlignment="1" applyProtection="1">
      <alignment horizontal="center" vertical="center"/>
    </xf>
    <xf numFmtId="0" fontId="25" fillId="13" borderId="12" xfId="0" applyNumberFormat="1" applyFont="1" applyFill="1" applyBorder="1" applyAlignment="1" applyProtection="1">
      <alignment horizontal="center" vertical="center"/>
    </xf>
    <xf numFmtId="0" fontId="59" fillId="13" borderId="35" xfId="1" applyNumberFormat="1" applyFont="1" applyFill="1" applyBorder="1" applyAlignment="1" applyProtection="1">
      <alignment horizontal="center" vertical="center"/>
    </xf>
    <xf numFmtId="9" fontId="16" fillId="13" borderId="47" xfId="0" applyNumberFormat="1" applyFont="1" applyFill="1" applyBorder="1" applyAlignment="1" applyProtection="1">
      <alignment horizontal="center" vertical="center"/>
    </xf>
    <xf numFmtId="9" fontId="29" fillId="13" borderId="11" xfId="0" applyNumberFormat="1" applyFont="1" applyFill="1" applyBorder="1" applyAlignment="1" applyProtection="1">
      <alignment horizontal="center" vertical="center"/>
    </xf>
    <xf numFmtId="165" fontId="60" fillId="13" borderId="11" xfId="0" applyNumberFormat="1" applyFont="1" applyFill="1" applyBorder="1" applyAlignment="1" applyProtection="1">
      <alignment horizontal="center" vertical="center"/>
    </xf>
    <xf numFmtId="165" fontId="26" fillId="13" borderId="11" xfId="0" applyNumberFormat="1" applyFont="1" applyFill="1" applyBorder="1" applyAlignment="1" applyProtection="1">
      <alignment horizontal="center" vertical="center"/>
    </xf>
    <xf numFmtId="165" fontId="25" fillId="13" borderId="11" xfId="0" applyNumberFormat="1" applyFont="1" applyFill="1" applyBorder="1" applyAlignment="1" applyProtection="1">
      <alignment horizontal="center" vertical="center"/>
    </xf>
    <xf numFmtId="165" fontId="29" fillId="13" borderId="11" xfId="0" applyNumberFormat="1" applyFont="1" applyFill="1" applyBorder="1" applyAlignment="1" applyProtection="1">
      <alignment horizontal="center" vertical="center"/>
    </xf>
    <xf numFmtId="0" fontId="60" fillId="13" borderId="35" xfId="1" applyNumberFormat="1" applyFont="1" applyFill="1" applyBorder="1" applyAlignment="1" applyProtection="1">
      <alignment horizontal="center" vertical="center"/>
    </xf>
    <xf numFmtId="0" fontId="25" fillId="13" borderId="22" xfId="0" applyNumberFormat="1" applyFont="1" applyFill="1" applyBorder="1" applyAlignment="1" applyProtection="1">
      <alignment horizontal="center" vertical="center"/>
    </xf>
    <xf numFmtId="0" fontId="25" fillId="13" borderId="11" xfId="0" applyNumberFormat="1" applyFont="1" applyFill="1" applyBorder="1" applyAlignment="1" applyProtection="1">
      <alignment horizontal="center" vertical="center"/>
    </xf>
    <xf numFmtId="0" fontId="26" fillId="13" borderId="21" xfId="0" applyNumberFormat="1" applyFont="1" applyFill="1" applyBorder="1" applyAlignment="1" applyProtection="1">
      <alignment horizontal="center" vertical="center"/>
    </xf>
    <xf numFmtId="0" fontId="21" fillId="13" borderId="0" xfId="0" applyFont="1" applyFill="1" applyBorder="1" applyAlignment="1" applyProtection="1">
      <alignment horizontal="center" vertical="center"/>
      <protection hidden="1"/>
    </xf>
    <xf numFmtId="0" fontId="63" fillId="13" borderId="35" xfId="3" quotePrefix="1" applyNumberFormat="1" applyFont="1" applyFill="1" applyBorder="1" applyAlignment="1" applyProtection="1">
      <alignment horizontal="center" vertical="center"/>
    </xf>
    <xf numFmtId="0" fontId="53" fillId="7" borderId="50" xfId="1" applyNumberFormat="1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1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vertical="center"/>
    </xf>
    <xf numFmtId="0" fontId="34" fillId="3" borderId="7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29" fillId="3" borderId="11" xfId="0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right" vertical="center"/>
      <protection hidden="1"/>
    </xf>
    <xf numFmtId="0" fontId="21" fillId="2" borderId="15" xfId="0" applyFont="1" applyFill="1" applyBorder="1" applyAlignment="1" applyProtection="1">
      <alignment horizontal="center" vertical="center"/>
      <protection locked="0" hidden="1"/>
    </xf>
    <xf numFmtId="0" fontId="21" fillId="2" borderId="17" xfId="0" applyFont="1" applyFill="1" applyBorder="1" applyAlignment="1" applyProtection="1">
      <alignment horizontal="center" vertical="center"/>
      <protection locked="0" hidden="1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2" borderId="9" xfId="0" applyNumberFormat="1" applyFont="1" applyFill="1" applyBorder="1" applyAlignment="1" applyProtection="1">
      <alignment horizontal="right"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2" borderId="6" xfId="0" applyNumberFormat="1" applyFont="1" applyFill="1" applyBorder="1" applyAlignment="1" applyProtection="1">
      <alignment horizontal="right" vertical="center"/>
    </xf>
    <xf numFmtId="0" fontId="3" fillId="3" borderId="19" xfId="0" applyFont="1" applyFill="1" applyBorder="1" applyAlignment="1" applyProtection="1">
      <alignment horizontal="right"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21" fillId="3" borderId="23" xfId="0" applyFont="1" applyFill="1" applyBorder="1" applyAlignment="1" applyProtection="1">
      <alignment horizontal="center" vertical="center"/>
      <protection locked="0" hidden="1"/>
    </xf>
    <xf numFmtId="0" fontId="21" fillId="2" borderId="22" xfId="0" applyFont="1" applyFill="1" applyBorder="1" applyAlignment="1" applyProtection="1">
      <alignment horizontal="center" vertical="center"/>
      <protection locked="0" hidden="1"/>
    </xf>
    <xf numFmtId="165" fontId="0" fillId="0" borderId="0" xfId="0" applyNumberFormat="1"/>
    <xf numFmtId="9" fontId="0" fillId="0" borderId="0" xfId="0" applyNumberFormat="1"/>
    <xf numFmtId="0" fontId="41" fillId="4" borderId="55" xfId="0" applyFont="1" applyFill="1" applyBorder="1" applyAlignment="1">
      <alignment horizontal="center" vertical="top" textRotation="180" wrapText="1"/>
    </xf>
    <xf numFmtId="0" fontId="40" fillId="0" borderId="24" xfId="0" applyFont="1" applyFill="1" applyBorder="1" applyAlignment="1">
      <alignment horizontal="center" vertical="top" textRotation="180" wrapText="1"/>
    </xf>
    <xf numFmtId="0" fontId="41" fillId="0" borderId="55" xfId="0" applyFont="1" applyFill="1" applyBorder="1" applyAlignment="1">
      <alignment horizontal="center" vertical="top" textRotation="180" wrapText="1"/>
    </xf>
    <xf numFmtId="0" fontId="41" fillId="0" borderId="67" xfId="0" applyFont="1" applyFill="1" applyBorder="1" applyAlignment="1">
      <alignment horizontal="center" vertical="top" textRotation="180" wrapText="1"/>
    </xf>
    <xf numFmtId="9" fontId="41" fillId="0" borderId="67" xfId="0" applyNumberFormat="1" applyFont="1" applyFill="1" applyBorder="1" applyAlignment="1">
      <alignment horizontal="center" vertical="top" textRotation="180" wrapText="1"/>
    </xf>
    <xf numFmtId="9" fontId="41" fillId="0" borderId="65" xfId="0" applyNumberFormat="1" applyFont="1" applyFill="1" applyBorder="1" applyAlignment="1">
      <alignment horizontal="center" vertical="top" textRotation="180" wrapText="1"/>
    </xf>
    <xf numFmtId="9" fontId="41" fillId="0" borderId="24" xfId="0" applyNumberFormat="1" applyFont="1" applyFill="1" applyBorder="1" applyAlignment="1">
      <alignment horizontal="center" vertical="top" textRotation="180" wrapText="1"/>
    </xf>
    <xf numFmtId="165" fontId="40" fillId="0" borderId="67" xfId="0" applyNumberFormat="1" applyFont="1" applyFill="1" applyBorder="1" applyAlignment="1">
      <alignment horizontal="center" vertical="top" textRotation="180" wrapText="1"/>
    </xf>
    <xf numFmtId="165" fontId="41" fillId="0" borderId="24" xfId="0" applyNumberFormat="1" applyFont="1" applyFill="1" applyBorder="1" applyAlignment="1">
      <alignment horizontal="center" vertical="top" textRotation="180" wrapText="1"/>
    </xf>
    <xf numFmtId="165" fontId="72" fillId="4" borderId="67" xfId="0" applyNumberFormat="1" applyFont="1" applyFill="1" applyBorder="1" applyAlignment="1">
      <alignment horizontal="center" vertical="top" textRotation="180" wrapText="1"/>
    </xf>
    <xf numFmtId="165" fontId="40" fillId="0" borderId="24" xfId="0" applyNumberFormat="1" applyFont="1" applyFill="1" applyBorder="1" applyAlignment="1">
      <alignment horizontal="center" vertical="top" textRotation="180" wrapText="1"/>
    </xf>
    <xf numFmtId="165" fontId="0" fillId="0" borderId="0" xfId="0" applyNumberFormat="1" applyBorder="1"/>
    <xf numFmtId="0" fontId="73" fillId="4" borderId="9" xfId="0" applyFont="1" applyFill="1" applyBorder="1"/>
    <xf numFmtId="9" fontId="74" fillId="0" borderId="7" xfId="0" applyNumberFormat="1" applyFont="1" applyFill="1" applyBorder="1" applyAlignment="1">
      <alignment horizontal="center"/>
    </xf>
    <xf numFmtId="9" fontId="73" fillId="0" borderId="9" xfId="0" applyNumberFormat="1" applyFont="1" applyFill="1" applyBorder="1" applyAlignment="1">
      <alignment horizontal="center"/>
    </xf>
    <xf numFmtId="9" fontId="73" fillId="0" borderId="2" xfId="0" applyNumberFormat="1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37" fillId="0" borderId="7" xfId="0" applyNumberFormat="1" applyFont="1" applyFill="1" applyBorder="1" applyAlignment="1">
      <alignment horizontal="center"/>
    </xf>
    <xf numFmtId="165" fontId="39" fillId="0" borderId="2" xfId="0" applyNumberFormat="1" applyFont="1" applyFill="1" applyBorder="1" applyAlignment="1">
      <alignment horizontal="center"/>
    </xf>
    <xf numFmtId="165" fontId="73" fillId="0" borderId="7" xfId="0" applyNumberFormat="1" applyFont="1" applyFill="1" applyBorder="1" applyAlignment="1">
      <alignment horizontal="center"/>
    </xf>
    <xf numFmtId="165" fontId="75" fillId="4" borderId="2" xfId="0" applyNumberFormat="1" applyFont="1" applyFill="1" applyBorder="1" applyAlignment="1">
      <alignment horizontal="center"/>
    </xf>
    <xf numFmtId="165" fontId="74" fillId="0" borderId="7" xfId="0" applyNumberFormat="1" applyFont="1" applyFill="1" applyBorder="1" applyAlignment="1">
      <alignment horizontal="center"/>
    </xf>
    <xf numFmtId="0" fontId="73" fillId="4" borderId="6" xfId="0" applyFont="1" applyFill="1" applyBorder="1"/>
    <xf numFmtId="9" fontId="74" fillId="0" borderId="4" xfId="0" applyNumberFormat="1" applyFont="1" applyFill="1" applyBorder="1" applyAlignment="1">
      <alignment horizontal="center"/>
    </xf>
    <xf numFmtId="9" fontId="73" fillId="0" borderId="6" xfId="0" applyNumberFormat="1" applyFont="1" applyFill="1" applyBorder="1" applyAlignment="1">
      <alignment horizontal="center"/>
    </xf>
    <xf numFmtId="9" fontId="73" fillId="0" borderId="0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37" fillId="0" borderId="4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center"/>
    </xf>
    <xf numFmtId="165" fontId="73" fillId="0" borderId="4" xfId="0" applyNumberFormat="1" applyFont="1" applyFill="1" applyBorder="1" applyAlignment="1">
      <alignment horizontal="center"/>
    </xf>
    <xf numFmtId="165" fontId="75" fillId="4" borderId="0" xfId="0" applyNumberFormat="1" applyFont="1" applyFill="1" applyBorder="1" applyAlignment="1">
      <alignment horizontal="center"/>
    </xf>
    <xf numFmtId="165" fontId="74" fillId="0" borderId="4" xfId="0" applyNumberFormat="1" applyFont="1" applyFill="1" applyBorder="1" applyAlignment="1">
      <alignment horizontal="center"/>
    </xf>
    <xf numFmtId="165" fontId="76" fillId="4" borderId="0" xfId="0" applyNumberFormat="1" applyFont="1" applyFill="1" applyBorder="1" applyAlignment="1">
      <alignment horizontal="center"/>
    </xf>
    <xf numFmtId="165" fontId="77" fillId="0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9" fontId="74" fillId="0" borderId="4" xfId="0" applyNumberFormat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73" fillId="4" borderId="21" xfId="0" applyFont="1" applyFill="1" applyBorder="1"/>
    <xf numFmtId="9" fontId="74" fillId="0" borderId="11" xfId="0" applyNumberFormat="1" applyFont="1" applyFill="1" applyBorder="1" applyAlignment="1">
      <alignment horizontal="center"/>
    </xf>
    <xf numFmtId="9" fontId="73" fillId="0" borderId="21" xfId="0" applyNumberFormat="1" applyFont="1" applyFill="1" applyBorder="1" applyAlignment="1">
      <alignment horizontal="center"/>
    </xf>
    <xf numFmtId="9" fontId="73" fillId="0" borderId="12" xfId="0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37" fillId="0" borderId="11" xfId="0" applyNumberFormat="1" applyFont="1" applyFill="1" applyBorder="1" applyAlignment="1">
      <alignment horizontal="center"/>
    </xf>
    <xf numFmtId="165" fontId="39" fillId="0" borderId="12" xfId="0" applyNumberFormat="1" applyFont="1" applyFill="1" applyBorder="1" applyAlignment="1">
      <alignment horizontal="center"/>
    </xf>
    <xf numFmtId="165" fontId="73" fillId="0" borderId="11" xfId="0" applyNumberFormat="1" applyFont="1" applyFill="1" applyBorder="1" applyAlignment="1">
      <alignment horizontal="center"/>
    </xf>
    <xf numFmtId="165" fontId="75" fillId="4" borderId="12" xfId="0" applyNumberFormat="1" applyFont="1" applyFill="1" applyBorder="1" applyAlignment="1">
      <alignment horizontal="center"/>
    </xf>
    <xf numFmtId="165" fontId="74" fillId="0" borderId="11" xfId="0" applyNumberFormat="1" applyFont="1" applyFill="1" applyBorder="1" applyAlignment="1">
      <alignment horizontal="center"/>
    </xf>
    <xf numFmtId="0" fontId="73" fillId="0" borderId="0" xfId="0" applyFont="1" applyFill="1" applyBorder="1"/>
    <xf numFmtId="9" fontId="7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38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6" fillId="0" borderId="0" xfId="0" applyFont="1" applyFill="1" applyBorder="1"/>
    <xf numFmtId="0" fontId="73" fillId="4" borderId="0" xfId="0" applyFont="1" applyFill="1" applyBorder="1"/>
    <xf numFmtId="9" fontId="78" fillId="0" borderId="0" xfId="0" applyNumberFormat="1" applyFont="1" applyBorder="1" applyAlignment="1">
      <alignment horizontal="center"/>
    </xf>
    <xf numFmtId="9" fontId="7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6" fontId="15" fillId="0" borderId="0" xfId="0" applyNumberFormat="1" applyFont="1" applyFill="1" applyBorder="1" applyAlignment="1" applyProtection="1">
      <alignment vertical="top" textRotation="180"/>
      <protection hidden="1"/>
    </xf>
    <xf numFmtId="166" fontId="4" fillId="0" borderId="0" xfId="0" applyNumberFormat="1" applyFont="1" applyFill="1" applyBorder="1" applyAlignment="1" applyProtection="1">
      <alignment vertical="top" textRotation="180"/>
      <protection hidden="1"/>
    </xf>
    <xf numFmtId="166" fontId="5" fillId="0" borderId="0" xfId="0" applyNumberFormat="1" applyFont="1" applyFill="1" applyBorder="1" applyAlignment="1" applyProtection="1">
      <alignment vertical="top" textRotation="180"/>
      <protection hidden="1"/>
    </xf>
    <xf numFmtId="166" fontId="7" fillId="0" borderId="0" xfId="0" applyNumberFormat="1" applyFont="1" applyFill="1" applyBorder="1" applyAlignment="1" applyProtection="1">
      <alignment vertical="top"/>
      <protection hidden="1"/>
    </xf>
    <xf numFmtId="166" fontId="7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vertical="center"/>
      <protection hidden="1"/>
    </xf>
    <xf numFmtId="166" fontId="5" fillId="0" borderId="0" xfId="0" applyNumberFormat="1" applyFont="1" applyFill="1" applyBorder="1" applyAlignment="1" applyProtection="1">
      <alignment vertical="top"/>
      <protection hidden="1"/>
    </xf>
    <xf numFmtId="166" fontId="3" fillId="0" borderId="0" xfId="0" applyNumberFormat="1" applyFont="1" applyFill="1" applyBorder="1" applyAlignment="1" applyProtection="1">
      <alignment vertical="top"/>
      <protection hidden="1"/>
    </xf>
    <xf numFmtId="166" fontId="17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vertical="top"/>
      <protection hidden="1"/>
    </xf>
    <xf numFmtId="166" fontId="45" fillId="0" borderId="0" xfId="0" applyNumberFormat="1" applyFont="1" applyFill="1" applyBorder="1" applyAlignment="1" applyProtection="1">
      <alignment vertical="center"/>
      <protection hidden="1"/>
    </xf>
    <xf numFmtId="166" fontId="5" fillId="0" borderId="0" xfId="0" applyNumberFormat="1" applyFont="1" applyFill="1" applyBorder="1" applyProtection="1">
      <protection hidden="1"/>
    </xf>
    <xf numFmtId="166" fontId="56" fillId="0" borderId="0" xfId="0" applyNumberFormat="1" applyFont="1" applyFill="1" applyBorder="1" applyAlignment="1" applyProtection="1">
      <alignment horizontal="center"/>
      <protection hidden="1"/>
    </xf>
    <xf numFmtId="0" fontId="3" fillId="2" borderId="4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68" xfId="0" applyFont="1" applyFill="1" applyBorder="1" applyAlignment="1" applyProtection="1">
      <alignment horizontal="left" vertical="center"/>
    </xf>
    <xf numFmtId="0" fontId="15" fillId="12" borderId="51" xfId="0" applyFont="1" applyFill="1" applyBorder="1" applyAlignment="1" applyProtection="1">
      <alignment horizontal="center" vertical="justify" textRotation="90"/>
    </xf>
    <xf numFmtId="0" fontId="15" fillId="12" borderId="38" xfId="0" applyFont="1" applyFill="1" applyBorder="1" applyAlignment="1" applyProtection="1">
      <alignment horizontal="center" vertical="justify" textRotation="90"/>
    </xf>
    <xf numFmtId="164" fontId="5" fillId="9" borderId="71" xfId="0" applyNumberFormat="1" applyFont="1" applyFill="1" applyBorder="1" applyAlignment="1" applyProtection="1">
      <alignment horizontal="center" vertical="center"/>
    </xf>
    <xf numFmtId="0" fontId="15" fillId="12" borderId="72" xfId="0" applyFont="1" applyFill="1" applyBorder="1" applyAlignment="1" applyProtection="1">
      <alignment horizontal="center" vertical="justify" textRotation="90"/>
    </xf>
    <xf numFmtId="164" fontId="5" fillId="9" borderId="29" xfId="0" applyNumberFormat="1" applyFont="1" applyFill="1" applyBorder="1" applyAlignment="1" applyProtection="1">
      <alignment horizontal="center" vertical="center"/>
    </xf>
    <xf numFmtId="0" fontId="15" fillId="14" borderId="24" xfId="0" applyFont="1" applyFill="1" applyBorder="1" applyAlignment="1" applyProtection="1"/>
    <xf numFmtId="0" fontId="15" fillId="14" borderId="24" xfId="0" applyFont="1" applyFill="1" applyBorder="1" applyAlignment="1" applyProtection="1">
      <alignment vertical="center"/>
    </xf>
    <xf numFmtId="0" fontId="16" fillId="12" borderId="55" xfId="0" applyFont="1" applyFill="1" applyBorder="1" applyAlignment="1" applyProtection="1">
      <alignment horizontal="left" vertical="center" indent="1"/>
      <protection hidden="1"/>
    </xf>
    <xf numFmtId="0" fontId="16" fillId="12" borderId="33" xfId="0" applyFont="1" applyFill="1" applyBorder="1" applyAlignment="1" applyProtection="1">
      <alignment horizontal="left" vertical="center" indent="1"/>
      <protection hidden="1"/>
    </xf>
    <xf numFmtId="0" fontId="15" fillId="9" borderId="48" xfId="0" applyFont="1" applyFill="1" applyBorder="1" applyAlignment="1" applyProtection="1">
      <alignment horizontal="center" vertical="center"/>
    </xf>
    <xf numFmtId="0" fontId="15" fillId="9" borderId="49" xfId="0" applyFont="1" applyFill="1" applyBorder="1" applyAlignment="1" applyProtection="1">
      <alignment horizontal="center" vertical="center"/>
    </xf>
    <xf numFmtId="0" fontId="16" fillId="14" borderId="55" xfId="0" applyFont="1" applyFill="1" applyBorder="1" applyAlignment="1" applyProtection="1">
      <alignment horizontal="left" vertical="center" indent="1"/>
      <protection hidden="1"/>
    </xf>
    <xf numFmtId="0" fontId="15" fillId="9" borderId="47" xfId="0" applyFont="1" applyFill="1" applyBorder="1" applyAlignment="1" applyProtection="1">
      <alignment horizontal="center" vertical="center"/>
    </xf>
    <xf numFmtId="0" fontId="15" fillId="9" borderId="30" xfId="0" applyFont="1" applyFill="1" applyBorder="1" applyAlignment="1" applyProtection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textRotation="90"/>
    </xf>
    <xf numFmtId="0" fontId="15" fillId="2" borderId="40" xfId="0" applyNumberFormat="1" applyFont="1" applyFill="1" applyBorder="1" applyAlignment="1" applyProtection="1">
      <alignment horizontal="center" textRotation="90"/>
    </xf>
    <xf numFmtId="0" fontId="15" fillId="2" borderId="41" xfId="0" applyNumberFormat="1" applyFont="1" applyFill="1" applyBorder="1" applyAlignment="1" applyProtection="1">
      <alignment horizontal="center" textRotation="90"/>
    </xf>
    <xf numFmtId="165" fontId="10" fillId="2" borderId="58" xfId="0" applyNumberFormat="1" applyFont="1" applyFill="1" applyBorder="1" applyAlignment="1" applyProtection="1">
      <alignment horizontal="center" textRotation="90"/>
    </xf>
    <xf numFmtId="165" fontId="10" fillId="2" borderId="69" xfId="0" applyNumberFormat="1" applyFont="1" applyFill="1" applyBorder="1" applyAlignment="1" applyProtection="1">
      <alignment horizontal="center" textRotation="90"/>
    </xf>
    <xf numFmtId="165" fontId="10" fillId="2" borderId="62" xfId="0" applyNumberFormat="1" applyFont="1" applyFill="1" applyBorder="1" applyAlignment="1" applyProtection="1">
      <alignment horizontal="center" textRotation="90"/>
    </xf>
    <xf numFmtId="164" fontId="69" fillId="9" borderId="61" xfId="0" applyNumberFormat="1" applyFont="1" applyFill="1" applyBorder="1" applyAlignment="1" applyProtection="1">
      <alignment horizontal="left" vertical="center"/>
      <protection hidden="1"/>
    </xf>
    <xf numFmtId="164" fontId="69" fillId="9" borderId="62" xfId="0" applyNumberFormat="1" applyFont="1" applyFill="1" applyBorder="1" applyAlignment="1" applyProtection="1">
      <alignment horizontal="left" vertical="center"/>
      <protection hidden="1"/>
    </xf>
    <xf numFmtId="0" fontId="16" fillId="12" borderId="21" xfId="0" applyFont="1" applyFill="1" applyBorder="1" applyAlignment="1" applyProtection="1">
      <alignment horizontal="left" vertical="center" indent="1"/>
      <protection hidden="1"/>
    </xf>
    <xf numFmtId="165" fontId="27" fillId="2" borderId="27" xfId="0" applyNumberFormat="1" applyFont="1" applyFill="1" applyBorder="1" applyAlignment="1" applyProtection="1">
      <alignment horizontal="center" textRotation="90"/>
    </xf>
    <xf numFmtId="165" fontId="27" fillId="2" borderId="24" xfId="0" applyNumberFormat="1" applyFont="1" applyFill="1" applyBorder="1" applyAlignment="1" applyProtection="1">
      <alignment horizontal="center" textRotation="90"/>
    </xf>
    <xf numFmtId="165" fontId="27" fillId="2" borderId="25" xfId="0" applyNumberFormat="1" applyFont="1" applyFill="1" applyBorder="1" applyAlignment="1" applyProtection="1">
      <alignment horizontal="center" textRotation="90"/>
    </xf>
    <xf numFmtId="0" fontId="15" fillId="9" borderId="50" xfId="0" applyNumberFormat="1" applyFont="1" applyFill="1" applyBorder="1" applyAlignment="1" applyProtection="1">
      <alignment horizontal="center" textRotation="90"/>
    </xf>
    <xf numFmtId="0" fontId="15" fillId="9" borderId="34" xfId="0" applyNumberFormat="1" applyFont="1" applyFill="1" applyBorder="1" applyAlignment="1" applyProtection="1">
      <alignment horizontal="center" textRotation="90"/>
    </xf>
    <xf numFmtId="0" fontId="15" fillId="9" borderId="37" xfId="0" applyNumberFormat="1" applyFont="1" applyFill="1" applyBorder="1" applyAlignment="1" applyProtection="1">
      <alignment horizontal="center" textRotation="90"/>
    </xf>
    <xf numFmtId="9" fontId="29" fillId="2" borderId="27" xfId="0" applyNumberFormat="1" applyFont="1" applyFill="1" applyBorder="1" applyAlignment="1" applyProtection="1">
      <alignment horizontal="center" textRotation="90"/>
    </xf>
    <xf numFmtId="9" fontId="29" fillId="2" borderId="24" xfId="0" applyNumberFormat="1" applyFont="1" applyFill="1" applyBorder="1" applyAlignment="1" applyProtection="1">
      <alignment horizontal="center" textRotation="90"/>
    </xf>
    <xf numFmtId="9" fontId="29" fillId="2" borderId="25" xfId="0" applyNumberFormat="1" applyFont="1" applyFill="1" applyBorder="1" applyAlignment="1" applyProtection="1">
      <alignment horizontal="center" textRotation="90"/>
    </xf>
    <xf numFmtId="165" fontId="15" fillId="2" borderId="27" xfId="0" applyNumberFormat="1" applyFont="1" applyFill="1" applyBorder="1" applyAlignment="1" applyProtection="1">
      <alignment horizontal="center" textRotation="90"/>
    </xf>
    <xf numFmtId="165" fontId="15" fillId="2" borderId="24" xfId="0" applyNumberFormat="1" applyFont="1" applyFill="1" applyBorder="1" applyAlignment="1" applyProtection="1">
      <alignment horizontal="center" textRotation="90"/>
    </xf>
    <xf numFmtId="165" fontId="15" fillId="2" borderId="25" xfId="0" applyNumberFormat="1" applyFont="1" applyFill="1" applyBorder="1" applyAlignment="1" applyProtection="1">
      <alignment horizontal="center" textRotation="90"/>
    </xf>
    <xf numFmtId="0" fontId="15" fillId="2" borderId="29" xfId="0" applyNumberFormat="1" applyFont="1" applyFill="1" applyBorder="1" applyAlignment="1" applyProtection="1">
      <alignment horizontal="center" textRotation="90"/>
    </xf>
    <xf numFmtId="0" fontId="15" fillId="2" borderId="39" xfId="0" applyNumberFormat="1" applyFont="1" applyFill="1" applyBorder="1" applyAlignment="1" applyProtection="1">
      <alignment horizontal="center" textRotation="90"/>
    </xf>
    <xf numFmtId="0" fontId="15" fillId="2" borderId="26" xfId="0" applyNumberFormat="1" applyFont="1" applyFill="1" applyBorder="1" applyAlignment="1" applyProtection="1">
      <alignment horizontal="center" textRotation="90"/>
    </xf>
    <xf numFmtId="165" fontId="15" fillId="9" borderId="51" xfId="0" applyNumberFormat="1" applyFont="1" applyFill="1" applyBorder="1" applyAlignment="1" applyProtection="1">
      <alignment horizontal="center" textRotation="90"/>
    </xf>
    <xf numFmtId="165" fontId="15" fillId="9" borderId="3" xfId="0" applyNumberFormat="1" applyFont="1" applyFill="1" applyBorder="1" applyAlignment="1" applyProtection="1">
      <alignment horizontal="center" textRotation="90"/>
    </xf>
    <xf numFmtId="165" fontId="15" fillId="9" borderId="16" xfId="0" applyNumberFormat="1" applyFont="1" applyFill="1" applyBorder="1" applyAlignment="1" applyProtection="1">
      <alignment horizontal="center" textRotation="90"/>
    </xf>
    <xf numFmtId="165" fontId="15" fillId="9" borderId="50" xfId="0" applyNumberFormat="1" applyFont="1" applyFill="1" applyBorder="1" applyAlignment="1" applyProtection="1">
      <alignment horizontal="center" textRotation="90"/>
    </xf>
    <xf numFmtId="165" fontId="15" fillId="9" borderId="34" xfId="0" applyNumberFormat="1" applyFont="1" applyFill="1" applyBorder="1" applyAlignment="1" applyProtection="1">
      <alignment horizontal="center" textRotation="90"/>
    </xf>
    <xf numFmtId="165" fontId="15" fillId="9" borderId="37" xfId="0" applyNumberFormat="1" applyFont="1" applyFill="1" applyBorder="1" applyAlignment="1" applyProtection="1">
      <alignment horizontal="center" textRotation="90"/>
    </xf>
    <xf numFmtId="0" fontId="64" fillId="0" borderId="0" xfId="0" applyNumberFormat="1" applyFont="1" applyFill="1" applyBorder="1" applyAlignment="1" applyProtection="1">
      <alignment horizontal="left"/>
    </xf>
    <xf numFmtId="0" fontId="20" fillId="9" borderId="52" xfId="0" applyFont="1" applyFill="1" applyBorder="1" applyAlignment="1" applyProtection="1">
      <alignment horizontal="center" vertical="center"/>
      <protection hidden="1"/>
    </xf>
    <xf numFmtId="0" fontId="20" fillId="9" borderId="53" xfId="0" applyFont="1" applyFill="1" applyBorder="1" applyAlignment="1" applyProtection="1">
      <alignment horizontal="center" vertical="center"/>
      <protection hidden="1"/>
    </xf>
    <xf numFmtId="0" fontId="20" fillId="9" borderId="54" xfId="0" applyFont="1" applyFill="1" applyBorder="1" applyAlignment="1" applyProtection="1">
      <alignment horizontal="center" vertical="center"/>
      <protection hidden="1"/>
    </xf>
    <xf numFmtId="0" fontId="20" fillId="9" borderId="28" xfId="0" applyFont="1" applyFill="1" applyBorder="1" applyAlignment="1" applyProtection="1">
      <alignment horizontal="center" vertical="center"/>
      <protection hidden="1"/>
    </xf>
    <xf numFmtId="0" fontId="20" fillId="9" borderId="10" xfId="0" applyFont="1" applyFill="1" applyBorder="1" applyAlignment="1" applyProtection="1">
      <alignment horizontal="center" vertical="center"/>
      <protection hidden="1"/>
    </xf>
    <xf numFmtId="0" fontId="22" fillId="2" borderId="10" xfId="0" applyFont="1" applyFill="1" applyBorder="1" applyAlignment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  <protection hidden="1"/>
    </xf>
    <xf numFmtId="0" fontId="19" fillId="2" borderId="10" xfId="0" applyFont="1" applyFill="1" applyBorder="1" applyAlignment="1" applyProtection="1">
      <alignment horizontal="center" vertical="center"/>
      <protection hidden="1"/>
    </xf>
    <xf numFmtId="0" fontId="20" fillId="2" borderId="28" xfId="0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15" fillId="6" borderId="52" xfId="0" applyFont="1" applyFill="1" applyBorder="1" applyAlignment="1" applyProtection="1">
      <alignment horizontal="left"/>
      <protection hidden="1"/>
    </xf>
    <xf numFmtId="0" fontId="15" fillId="6" borderId="54" xfId="0" applyFont="1" applyFill="1" applyBorder="1" applyAlignment="1" applyProtection="1">
      <alignment horizontal="left"/>
      <protection hidden="1"/>
    </xf>
    <xf numFmtId="0" fontId="69" fillId="9" borderId="56" xfId="0" applyFont="1" applyFill="1" applyBorder="1" applyAlignment="1" applyProtection="1">
      <alignment horizontal="left" vertical="center"/>
      <protection hidden="1"/>
    </xf>
    <xf numFmtId="0" fontId="69" fillId="9" borderId="70" xfId="0" applyFont="1" applyFill="1" applyBorder="1" applyAlignment="1" applyProtection="1">
      <alignment horizontal="left" vertical="center"/>
      <protection hidden="1"/>
    </xf>
    <xf numFmtId="0" fontId="15" fillId="9" borderId="51" xfId="0" applyNumberFormat="1" applyFont="1" applyFill="1" applyBorder="1" applyAlignment="1" applyProtection="1">
      <alignment horizontal="center" textRotation="90"/>
    </xf>
    <xf numFmtId="0" fontId="15" fillId="9" borderId="3" xfId="0" applyNumberFormat="1" applyFont="1" applyFill="1" applyBorder="1" applyAlignment="1" applyProtection="1">
      <alignment horizontal="center" textRotation="90"/>
    </xf>
    <xf numFmtId="0" fontId="15" fillId="9" borderId="16" xfId="0" applyNumberFormat="1" applyFont="1" applyFill="1" applyBorder="1" applyAlignment="1" applyProtection="1">
      <alignment horizontal="center" textRotation="90"/>
    </xf>
    <xf numFmtId="0" fontId="15" fillId="2" borderId="27" xfId="0" applyNumberFormat="1" applyFont="1" applyFill="1" applyBorder="1" applyAlignment="1" applyProtection="1">
      <alignment horizontal="center" textRotation="90"/>
    </xf>
    <xf numFmtId="0" fontId="15" fillId="2" borderId="24" xfId="0" applyNumberFormat="1" applyFont="1" applyFill="1" applyBorder="1" applyAlignment="1" applyProtection="1">
      <alignment horizontal="center" textRotation="90"/>
    </xf>
    <xf numFmtId="0" fontId="15" fillId="2" borderId="25" xfId="0" applyNumberFormat="1" applyFont="1" applyFill="1" applyBorder="1" applyAlignment="1" applyProtection="1">
      <alignment horizontal="center" textRotation="90"/>
    </xf>
    <xf numFmtId="165" fontId="10" fillId="2" borderId="27" xfId="0" applyNumberFormat="1" applyFont="1" applyFill="1" applyBorder="1" applyAlignment="1" applyProtection="1">
      <alignment horizontal="center" textRotation="90"/>
    </xf>
    <xf numFmtId="165" fontId="10" fillId="2" borderId="24" xfId="0" applyNumberFormat="1" applyFont="1" applyFill="1" applyBorder="1" applyAlignment="1" applyProtection="1">
      <alignment horizontal="center" textRotation="90"/>
    </xf>
    <xf numFmtId="165" fontId="10" fillId="2" borderId="25" xfId="0" applyNumberFormat="1" applyFont="1" applyFill="1" applyBorder="1" applyAlignment="1" applyProtection="1">
      <alignment horizontal="center" textRotation="90"/>
    </xf>
    <xf numFmtId="0" fontId="21" fillId="2" borderId="31" xfId="0" applyNumberFormat="1" applyFont="1" applyFill="1" applyBorder="1" applyAlignment="1" applyProtection="1">
      <alignment horizontal="center" textRotation="90"/>
    </xf>
    <xf numFmtId="0" fontId="21" fillId="2" borderId="40" xfId="0" applyNumberFormat="1" applyFont="1" applyFill="1" applyBorder="1" applyAlignment="1" applyProtection="1">
      <alignment horizontal="center" textRotation="90"/>
    </xf>
    <xf numFmtId="0" fontId="21" fillId="2" borderId="41" xfId="0" applyNumberFormat="1" applyFont="1" applyFill="1" applyBorder="1" applyAlignment="1" applyProtection="1">
      <alignment horizontal="center" textRotation="90"/>
    </xf>
    <xf numFmtId="0" fontId="15" fillId="9" borderId="38" xfId="0" applyNumberFormat="1" applyFont="1" applyFill="1" applyBorder="1" applyAlignment="1" applyProtection="1">
      <alignment horizontal="center" textRotation="90"/>
    </xf>
    <xf numFmtId="0" fontId="15" fillId="9" borderId="4" xfId="0" applyNumberFormat="1" applyFont="1" applyFill="1" applyBorder="1" applyAlignment="1" applyProtection="1">
      <alignment horizontal="center" textRotation="90"/>
    </xf>
    <xf numFmtId="0" fontId="15" fillId="9" borderId="13" xfId="0" applyNumberFormat="1" applyFont="1" applyFill="1" applyBorder="1" applyAlignment="1" applyProtection="1">
      <alignment horizontal="center" textRotation="90"/>
    </xf>
    <xf numFmtId="0" fontId="16" fillId="9" borderId="55" xfId="0" applyFont="1" applyFill="1" applyBorder="1" applyAlignment="1" applyProtection="1">
      <alignment horizontal="left" vertical="center" indent="1"/>
      <protection hidden="1"/>
    </xf>
    <xf numFmtId="0" fontId="15" fillId="9" borderId="28" xfId="0" applyFont="1" applyFill="1" applyBorder="1" applyAlignment="1" applyProtection="1">
      <alignment horizontal="center" vertical="center"/>
    </xf>
    <xf numFmtId="0" fontId="15" fillId="9" borderId="47" xfId="0" applyFont="1" applyFill="1" applyBorder="1" applyAlignment="1" applyProtection="1">
      <alignment horizontal="left" vertical="center"/>
      <protection hidden="1"/>
    </xf>
    <xf numFmtId="0" fontId="15" fillId="9" borderId="12" xfId="0" applyFont="1" applyFill="1" applyBorder="1" applyAlignment="1" applyProtection="1">
      <alignment horizontal="left" vertical="center"/>
      <protection hidden="1"/>
    </xf>
    <xf numFmtId="164" fontId="15" fillId="9" borderId="48" xfId="0" applyNumberFormat="1" applyFont="1" applyFill="1" applyBorder="1" applyAlignment="1" applyProtection="1">
      <alignment horizontal="left" vertical="center"/>
      <protection hidden="1"/>
    </xf>
    <xf numFmtId="164" fontId="15" fillId="9" borderId="2" xfId="0" applyNumberFormat="1" applyFont="1" applyFill="1" applyBorder="1" applyAlignment="1" applyProtection="1">
      <alignment horizontal="left" vertical="center"/>
      <protection hidden="1"/>
    </xf>
    <xf numFmtId="0" fontId="15" fillId="6" borderId="56" xfId="0" applyFont="1" applyFill="1" applyBorder="1" applyAlignment="1" applyProtection="1">
      <alignment horizontal="left"/>
      <protection hidden="1"/>
    </xf>
    <xf numFmtId="0" fontId="15" fillId="6" borderId="57" xfId="0" applyFont="1" applyFill="1" applyBorder="1" applyAlignment="1" applyProtection="1">
      <alignment horizontal="left"/>
      <protection hidden="1"/>
    </xf>
    <xf numFmtId="0" fontId="22" fillId="2" borderId="53" xfId="0" applyFont="1" applyFill="1" applyBorder="1" applyAlignment="1">
      <alignment horizontal="center" vertical="center"/>
    </xf>
    <xf numFmtId="165" fontId="10" fillId="2" borderId="59" xfId="0" applyNumberFormat="1" applyFont="1" applyFill="1" applyBorder="1" applyAlignment="1" applyProtection="1">
      <alignment horizontal="center" textRotation="90"/>
    </xf>
    <xf numFmtId="165" fontId="10" fillId="2" borderId="32" xfId="0" applyNumberFormat="1" applyFont="1" applyFill="1" applyBorder="1" applyAlignment="1" applyProtection="1">
      <alignment horizontal="center" textRotation="90"/>
    </xf>
    <xf numFmtId="0" fontId="70" fillId="4" borderId="7" xfId="0" applyFont="1" applyFill="1" applyBorder="1" applyAlignment="1">
      <alignment horizontal="center" vertical="top"/>
    </xf>
  </cellXfs>
  <cellStyles count="4">
    <cellStyle name="God" xfId="1" builtinId="26"/>
    <cellStyle name="Normal" xfId="0" builtinId="0"/>
    <cellStyle name="Normal 2" xfId="2"/>
    <cellStyle name="Ugyldig" xfId="3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2"/>
  <sheetViews>
    <sheetView tabSelected="1" zoomScale="124" zoomScaleNormal="12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25" sqref="Q25"/>
    </sheetView>
  </sheetViews>
  <sheetFormatPr defaultColWidth="3.85546875" defaultRowHeight="17.25"/>
  <cols>
    <col min="1" max="1" width="3" style="7" customWidth="1"/>
    <col min="2" max="2" width="25.28515625" style="8" customWidth="1"/>
    <col min="3" max="5" width="4.85546875" style="11" customWidth="1"/>
    <col min="6" max="14" width="4.85546875" style="8" customWidth="1"/>
    <col min="15" max="24" width="4.85546875" style="11" customWidth="1"/>
    <col min="25" max="25" width="5.28515625" style="9" customWidth="1"/>
    <col min="26" max="26" width="4.7109375" style="9" customWidth="1"/>
    <col min="27" max="27" width="5.7109375" style="10" customWidth="1"/>
    <col min="28" max="28" width="5" style="10" customWidth="1"/>
    <col min="29" max="29" width="6" style="64" customWidth="1"/>
    <col min="30" max="30" width="5.28515625" style="97" customWidth="1"/>
    <col min="31" max="31" width="5.42578125" style="156" customWidth="1"/>
    <col min="32" max="32" width="5.5703125" style="157" customWidth="1"/>
    <col min="33" max="33" width="5.7109375" style="156" customWidth="1"/>
    <col min="34" max="34" width="4.7109375" style="67" customWidth="1"/>
    <col min="35" max="35" width="5.140625" style="10" customWidth="1"/>
    <col min="36" max="36" width="4.85546875" style="10" hidden="1" customWidth="1"/>
    <col min="37" max="38" width="5" style="10" hidden="1" customWidth="1"/>
    <col min="39" max="40" width="5" style="11" customWidth="1"/>
    <col min="41" max="42" width="3.85546875" style="11"/>
    <col min="43" max="43" width="7.5703125" style="552" customWidth="1"/>
    <col min="44" max="16384" width="3.85546875" style="11"/>
  </cols>
  <sheetData>
    <row r="1" spans="1:50" s="13" customFormat="1" ht="23.25" customHeight="1" thickBot="1">
      <c r="A1" s="608" t="s">
        <v>70</v>
      </c>
      <c r="B1" s="609"/>
      <c r="C1" s="610" t="s">
        <v>83</v>
      </c>
      <c r="D1" s="611"/>
      <c r="E1" s="611"/>
      <c r="F1" s="611"/>
      <c r="G1" s="611"/>
      <c r="H1" s="611"/>
      <c r="I1" s="611"/>
      <c r="J1" s="611"/>
      <c r="K1" s="611"/>
      <c r="L1" s="59"/>
      <c r="M1" s="59"/>
      <c r="N1" s="605" t="s">
        <v>17</v>
      </c>
      <c r="O1" s="606"/>
      <c r="P1" s="606"/>
      <c r="Q1" s="606"/>
      <c r="R1" s="606"/>
      <c r="S1" s="606"/>
      <c r="T1" s="606"/>
      <c r="U1" s="606"/>
      <c r="V1" s="606"/>
      <c r="W1" s="606"/>
      <c r="X1" s="607"/>
      <c r="Y1" s="574" t="s">
        <v>20</v>
      </c>
      <c r="Z1" s="571" t="s">
        <v>0</v>
      </c>
      <c r="AA1" s="619" t="s">
        <v>21</v>
      </c>
      <c r="AB1" s="592" t="s">
        <v>31</v>
      </c>
      <c r="AC1" s="625" t="s">
        <v>16</v>
      </c>
      <c r="AD1" s="586" t="s">
        <v>25</v>
      </c>
      <c r="AE1" s="589" t="s">
        <v>1</v>
      </c>
      <c r="AF1" s="622" t="s">
        <v>23</v>
      </c>
      <c r="AG1" s="589" t="s">
        <v>24</v>
      </c>
      <c r="AH1" s="580" t="s">
        <v>22</v>
      </c>
      <c r="AI1" s="583" t="s">
        <v>30</v>
      </c>
      <c r="AJ1" s="602" t="s">
        <v>18</v>
      </c>
      <c r="AK1" s="603"/>
      <c r="AL1" s="604"/>
      <c r="AM1" s="595" t="s">
        <v>43</v>
      </c>
      <c r="AN1" s="598" t="s">
        <v>44</v>
      </c>
      <c r="AQ1" s="541"/>
    </row>
    <row r="2" spans="1:50" s="1" customFormat="1" ht="74.25" customHeight="1" thickBot="1">
      <c r="A2" s="612" t="s">
        <v>5</v>
      </c>
      <c r="B2" s="613"/>
      <c r="C2" s="557" t="s">
        <v>49</v>
      </c>
      <c r="D2" s="557" t="s">
        <v>54</v>
      </c>
      <c r="E2" s="558" t="s">
        <v>53</v>
      </c>
      <c r="F2" s="558" t="s">
        <v>50</v>
      </c>
      <c r="G2" s="558" t="s">
        <v>51</v>
      </c>
      <c r="H2" s="558" t="s">
        <v>48</v>
      </c>
      <c r="I2" s="558" t="s">
        <v>12</v>
      </c>
      <c r="J2" s="558" t="s">
        <v>10</v>
      </c>
      <c r="K2" s="558" t="s">
        <v>52</v>
      </c>
      <c r="L2" s="558" t="s">
        <v>57</v>
      </c>
      <c r="M2" s="558" t="s">
        <v>56</v>
      </c>
      <c r="N2" s="558" t="s">
        <v>47</v>
      </c>
      <c r="O2" s="402" t="s">
        <v>26</v>
      </c>
      <c r="P2" s="402" t="s">
        <v>56</v>
      </c>
      <c r="Q2" s="402" t="s">
        <v>6</v>
      </c>
      <c r="R2" s="402" t="s">
        <v>15</v>
      </c>
      <c r="S2" s="402" t="s">
        <v>7</v>
      </c>
      <c r="T2" s="402" t="s">
        <v>69</v>
      </c>
      <c r="U2" s="402" t="s">
        <v>9</v>
      </c>
      <c r="V2" s="402" t="s">
        <v>10</v>
      </c>
      <c r="W2" s="402" t="s">
        <v>11</v>
      </c>
      <c r="X2" s="560" t="s">
        <v>13</v>
      </c>
      <c r="Y2" s="575"/>
      <c r="Z2" s="572"/>
      <c r="AA2" s="620"/>
      <c r="AB2" s="593"/>
      <c r="AC2" s="626"/>
      <c r="AD2" s="587"/>
      <c r="AE2" s="590"/>
      <c r="AF2" s="623"/>
      <c r="AG2" s="590"/>
      <c r="AH2" s="581"/>
      <c r="AI2" s="584"/>
      <c r="AJ2" s="616" t="s">
        <v>2</v>
      </c>
      <c r="AK2" s="628" t="s">
        <v>3</v>
      </c>
      <c r="AL2" s="583" t="s">
        <v>4</v>
      </c>
      <c r="AM2" s="596"/>
      <c r="AN2" s="599"/>
      <c r="AQ2" s="542"/>
    </row>
    <row r="3" spans="1:50" s="2" customFormat="1" ht="14.25" customHeight="1">
      <c r="A3" s="614" t="s">
        <v>14</v>
      </c>
      <c r="B3" s="615"/>
      <c r="C3" s="334">
        <v>42374</v>
      </c>
      <c r="D3" s="335">
        <v>42388</v>
      </c>
      <c r="E3" s="335">
        <v>42402</v>
      </c>
      <c r="F3" s="335">
        <v>42416</v>
      </c>
      <c r="G3" s="335">
        <v>42430</v>
      </c>
      <c r="H3" s="335">
        <v>42444</v>
      </c>
      <c r="I3" s="335">
        <v>42458</v>
      </c>
      <c r="J3" s="335">
        <v>42472</v>
      </c>
      <c r="K3" s="335">
        <v>42486</v>
      </c>
      <c r="L3" s="335">
        <v>42500</v>
      </c>
      <c r="M3" s="559">
        <v>42514</v>
      </c>
      <c r="N3" s="334">
        <v>42528</v>
      </c>
      <c r="O3" s="335">
        <v>42542</v>
      </c>
      <c r="P3" s="335">
        <v>42598</v>
      </c>
      <c r="Q3" s="335">
        <v>42612</v>
      </c>
      <c r="R3" s="335">
        <v>42626</v>
      </c>
      <c r="S3" s="335">
        <v>42640</v>
      </c>
      <c r="T3" s="335">
        <v>42654</v>
      </c>
      <c r="U3" s="335">
        <v>42668</v>
      </c>
      <c r="V3" s="335">
        <v>42682</v>
      </c>
      <c r="W3" s="335">
        <v>42696</v>
      </c>
      <c r="X3" s="561">
        <v>42710</v>
      </c>
      <c r="Y3" s="575"/>
      <c r="Z3" s="572"/>
      <c r="AA3" s="620"/>
      <c r="AB3" s="593"/>
      <c r="AC3" s="626"/>
      <c r="AD3" s="587"/>
      <c r="AE3" s="590"/>
      <c r="AF3" s="623"/>
      <c r="AG3" s="590"/>
      <c r="AH3" s="581"/>
      <c r="AI3" s="584"/>
      <c r="AJ3" s="617"/>
      <c r="AK3" s="629"/>
      <c r="AL3" s="584"/>
      <c r="AM3" s="596"/>
      <c r="AN3" s="599"/>
      <c r="AQ3" s="543"/>
    </row>
    <row r="4" spans="1:50" s="2" customFormat="1" ht="18.75" customHeight="1" thickBot="1">
      <c r="A4" s="577" t="s">
        <v>27</v>
      </c>
      <c r="B4" s="578"/>
      <c r="C4" s="336">
        <v>1</v>
      </c>
      <c r="D4" s="174">
        <v>2</v>
      </c>
      <c r="E4" s="174">
        <v>3</v>
      </c>
      <c r="F4" s="174">
        <v>4</v>
      </c>
      <c r="G4" s="174">
        <v>5</v>
      </c>
      <c r="H4" s="174">
        <v>6</v>
      </c>
      <c r="I4" s="174">
        <v>7</v>
      </c>
      <c r="J4" s="174">
        <v>8</v>
      </c>
      <c r="K4" s="174">
        <v>9</v>
      </c>
      <c r="L4" s="174">
        <v>10</v>
      </c>
      <c r="M4" s="256">
        <v>11</v>
      </c>
      <c r="N4" s="336">
        <v>12</v>
      </c>
      <c r="O4" s="174">
        <v>13</v>
      </c>
      <c r="P4" s="174">
        <v>14</v>
      </c>
      <c r="Q4" s="174">
        <v>15</v>
      </c>
      <c r="R4" s="174">
        <v>16</v>
      </c>
      <c r="S4" s="174">
        <v>17</v>
      </c>
      <c r="T4" s="174">
        <v>18</v>
      </c>
      <c r="U4" s="174">
        <v>19</v>
      </c>
      <c r="V4" s="174">
        <v>20</v>
      </c>
      <c r="W4" s="174">
        <v>21</v>
      </c>
      <c r="X4" s="175">
        <v>22</v>
      </c>
      <c r="Y4" s="576"/>
      <c r="Z4" s="573"/>
      <c r="AA4" s="621"/>
      <c r="AB4" s="594"/>
      <c r="AC4" s="627"/>
      <c r="AD4" s="588"/>
      <c r="AE4" s="591"/>
      <c r="AF4" s="624"/>
      <c r="AG4" s="591"/>
      <c r="AH4" s="582"/>
      <c r="AI4" s="585"/>
      <c r="AJ4" s="618"/>
      <c r="AK4" s="630"/>
      <c r="AL4" s="585"/>
      <c r="AM4" s="597"/>
      <c r="AN4" s="600"/>
      <c r="AQ4" s="543"/>
    </row>
    <row r="5" spans="1:50" s="74" customFormat="1" ht="9.9499999999999993" customHeight="1">
      <c r="A5" s="570">
        <v>1</v>
      </c>
      <c r="B5" s="579" t="s">
        <v>9</v>
      </c>
      <c r="C5" s="116">
        <v>8</v>
      </c>
      <c r="D5" s="25">
        <v>9</v>
      </c>
      <c r="E5" s="24">
        <v>3</v>
      </c>
      <c r="F5" s="254">
        <v>2</v>
      </c>
      <c r="G5" s="21">
        <v>10</v>
      </c>
      <c r="H5" s="447"/>
      <c r="I5" s="20">
        <v>4</v>
      </c>
      <c r="J5" s="446">
        <v>6</v>
      </c>
      <c r="K5" s="20">
        <v>5</v>
      </c>
      <c r="L5" s="25">
        <v>11</v>
      </c>
      <c r="M5" s="448">
        <v>7</v>
      </c>
      <c r="N5" s="308"/>
      <c r="O5" s="20">
        <v>9</v>
      </c>
      <c r="P5" s="25">
        <v>6</v>
      </c>
      <c r="Q5" s="20">
        <v>11</v>
      </c>
      <c r="R5" s="77">
        <v>8</v>
      </c>
      <c r="S5" s="47">
        <v>2</v>
      </c>
      <c r="T5" s="24">
        <v>7</v>
      </c>
      <c r="U5" s="24">
        <v>10</v>
      </c>
      <c r="V5" s="77">
        <v>4</v>
      </c>
      <c r="W5" s="25">
        <v>5</v>
      </c>
      <c r="X5" s="88">
        <v>3</v>
      </c>
      <c r="Y5" s="403"/>
      <c r="Z5" s="76"/>
      <c r="AA5" s="75"/>
      <c r="AB5" s="257"/>
      <c r="AC5" s="323"/>
      <c r="AD5" s="264"/>
      <c r="AE5" s="265"/>
      <c r="AF5" s="266"/>
      <c r="AG5" s="267"/>
      <c r="AH5" s="268"/>
      <c r="AI5" s="445"/>
      <c r="AJ5" s="269"/>
      <c r="AK5" s="270"/>
      <c r="AL5" s="271"/>
      <c r="AM5" s="272"/>
      <c r="AN5" s="328"/>
      <c r="AO5" s="3"/>
      <c r="AP5" s="3"/>
      <c r="AQ5" s="544"/>
      <c r="AR5" s="3"/>
      <c r="AS5" s="3"/>
      <c r="AT5" s="3"/>
      <c r="AU5" s="3"/>
      <c r="AV5" s="3"/>
      <c r="AW5" s="3"/>
      <c r="AX5" s="159"/>
    </row>
    <row r="6" spans="1:50" s="4" customFormat="1" ht="13.5" customHeight="1" thickBot="1">
      <c r="A6" s="569"/>
      <c r="B6" s="564"/>
      <c r="C6" s="132">
        <v>1</v>
      </c>
      <c r="D6" s="143">
        <v>0</v>
      </c>
      <c r="E6" s="60">
        <v>0</v>
      </c>
      <c r="F6" s="60">
        <v>0</v>
      </c>
      <c r="G6" s="127">
        <v>1</v>
      </c>
      <c r="H6" s="137"/>
      <c r="I6" s="60">
        <v>1</v>
      </c>
      <c r="J6" s="129">
        <v>0.5</v>
      </c>
      <c r="K6" s="60">
        <v>1</v>
      </c>
      <c r="L6" s="60">
        <v>0.5</v>
      </c>
      <c r="M6" s="131">
        <v>0</v>
      </c>
      <c r="N6" s="309"/>
      <c r="O6" s="60">
        <v>0</v>
      </c>
      <c r="P6" s="60">
        <v>0</v>
      </c>
      <c r="Q6" s="60">
        <v>1</v>
      </c>
      <c r="R6" s="131">
        <v>1</v>
      </c>
      <c r="S6" s="449">
        <v>1</v>
      </c>
      <c r="T6" s="126">
        <v>0.5</v>
      </c>
      <c r="U6" s="126">
        <v>1</v>
      </c>
      <c r="V6" s="131">
        <v>1</v>
      </c>
      <c r="W6" s="60">
        <v>0.5</v>
      </c>
      <c r="X6" s="87">
        <v>0</v>
      </c>
      <c r="Y6" s="404">
        <f>SUM(C6:X6)</f>
        <v>11</v>
      </c>
      <c r="Z6" s="339">
        <f>COUNT(C6:X6)</f>
        <v>20</v>
      </c>
      <c r="AA6" s="340">
        <f>Y6+20-Z6</f>
        <v>11</v>
      </c>
      <c r="AB6" s="341">
        <f>RANK(Y6,Y$6:Y$26,0)</f>
        <v>4</v>
      </c>
      <c r="AC6" s="342">
        <f>IF(Z6=0,"-",Y6/Z6)</f>
        <v>0.55000000000000004</v>
      </c>
      <c r="AD6" s="343">
        <v>0.39681075171328761</v>
      </c>
      <c r="AE6" s="344">
        <v>2</v>
      </c>
      <c r="AF6" s="345">
        <f>Y6+AE6</f>
        <v>13</v>
      </c>
      <c r="AG6" s="346">
        <f>AF6+20-Z6</f>
        <v>13</v>
      </c>
      <c r="AH6" s="347">
        <f>IF(Z6=0,"-",(AC6-AD6)*Z6)</f>
        <v>3.0637849657342486</v>
      </c>
      <c r="AI6" s="348">
        <f>RANK(AF6,AF$6:AF$26,0)</f>
        <v>1</v>
      </c>
      <c r="AJ6" s="349">
        <f>SUMIF(C5:W5,5,C6:W6)+SUMIF(C5:W5,3,C6:W6)+SUMIF(C5:W5,10,C6:W6)</f>
        <v>3.5</v>
      </c>
      <c r="AK6" s="350" t="e">
        <f>IF(OR(#REF!&lt;6,AI6&lt;2),"-",AJ6)</f>
        <v>#REF!</v>
      </c>
      <c r="AL6" s="351" t="e">
        <f>IF(AK6="-","-",RANK(AK6,AK$6:AK$24,0))</f>
        <v>#REF!</v>
      </c>
      <c r="AM6" s="352">
        <f>COUNTIF(D6:X6,"=0,5")</f>
        <v>4</v>
      </c>
      <c r="AN6" s="353">
        <f>RANK(AM6,AM$6:AM$26,0)</f>
        <v>5</v>
      </c>
      <c r="AO6" s="158"/>
      <c r="AP6" s="158"/>
      <c r="AQ6" s="545"/>
      <c r="AR6" s="158"/>
      <c r="AS6" s="158"/>
      <c r="AT6" s="158"/>
      <c r="AU6" s="158"/>
      <c r="AV6" s="158"/>
      <c r="AW6" s="158"/>
      <c r="AX6" s="160"/>
    </row>
    <row r="7" spans="1:50" s="74" customFormat="1" ht="9.9499999999999993" customHeight="1" thickBot="1">
      <c r="A7" s="566">
        <v>2</v>
      </c>
      <c r="B7" s="564" t="s">
        <v>8</v>
      </c>
      <c r="C7" s="554">
        <v>7</v>
      </c>
      <c r="D7" s="556">
        <v>8</v>
      </c>
      <c r="E7" s="555">
        <v>10</v>
      </c>
      <c r="F7" s="24">
        <v>1</v>
      </c>
      <c r="G7" s="106"/>
      <c r="H7" s="451">
        <v>6</v>
      </c>
      <c r="I7" s="20">
        <v>3</v>
      </c>
      <c r="J7" s="450">
        <v>5</v>
      </c>
      <c r="K7" s="25">
        <v>11</v>
      </c>
      <c r="L7" s="25">
        <v>9</v>
      </c>
      <c r="M7" s="77">
        <v>4</v>
      </c>
      <c r="N7" s="310">
        <v>6</v>
      </c>
      <c r="O7" s="20">
        <v>8</v>
      </c>
      <c r="P7" s="25">
        <v>5</v>
      </c>
      <c r="Q7" s="20">
        <v>9</v>
      </c>
      <c r="R7" s="77">
        <v>7</v>
      </c>
      <c r="S7" s="123">
        <v>1</v>
      </c>
      <c r="T7" s="21">
        <v>4</v>
      </c>
      <c r="U7" s="124"/>
      <c r="V7" s="77">
        <v>3</v>
      </c>
      <c r="W7" s="20">
        <v>11</v>
      </c>
      <c r="X7" s="452">
        <v>10</v>
      </c>
      <c r="Y7" s="405"/>
      <c r="Z7" s="354"/>
      <c r="AA7" s="355"/>
      <c r="AB7" s="356"/>
      <c r="AC7" s="357"/>
      <c r="AD7" s="358"/>
      <c r="AE7" s="359"/>
      <c r="AF7" s="360"/>
      <c r="AG7" s="361"/>
      <c r="AH7" s="362"/>
      <c r="AI7" s="363"/>
      <c r="AJ7" s="364"/>
      <c r="AK7" s="365"/>
      <c r="AL7" s="366"/>
      <c r="AM7" s="367"/>
      <c r="AN7" s="368"/>
      <c r="AO7" s="3"/>
      <c r="AP7" s="3"/>
      <c r="AQ7" s="544"/>
      <c r="AR7" s="3"/>
      <c r="AS7" s="3"/>
      <c r="AT7" s="3"/>
      <c r="AU7" s="3"/>
      <c r="AV7" s="3"/>
      <c r="AW7" s="3"/>
      <c r="AX7" s="159"/>
    </row>
    <row r="8" spans="1:50" s="4" customFormat="1" ht="13.5" customHeight="1">
      <c r="A8" s="569">
        <v>2</v>
      </c>
      <c r="B8" s="564"/>
      <c r="C8" s="132">
        <v>0</v>
      </c>
      <c r="D8" s="126">
        <v>0</v>
      </c>
      <c r="E8" s="60">
        <v>1</v>
      </c>
      <c r="F8" s="60">
        <v>1</v>
      </c>
      <c r="G8" s="130"/>
      <c r="H8" s="128">
        <v>0</v>
      </c>
      <c r="I8" s="60">
        <v>0</v>
      </c>
      <c r="J8" s="129">
        <v>1</v>
      </c>
      <c r="K8" s="60">
        <v>0</v>
      </c>
      <c r="L8" s="60">
        <v>0</v>
      </c>
      <c r="M8" s="131">
        <v>0</v>
      </c>
      <c r="N8" s="311">
        <v>1</v>
      </c>
      <c r="O8" s="60">
        <v>0</v>
      </c>
      <c r="P8" s="60">
        <v>0</v>
      </c>
      <c r="Q8" s="60">
        <v>1</v>
      </c>
      <c r="R8" s="131">
        <v>0</v>
      </c>
      <c r="S8" s="449">
        <v>0</v>
      </c>
      <c r="T8" s="126">
        <v>1</v>
      </c>
      <c r="U8" s="134"/>
      <c r="V8" s="131">
        <v>0</v>
      </c>
      <c r="W8" s="60">
        <v>0.5</v>
      </c>
      <c r="X8" s="87">
        <v>0</v>
      </c>
      <c r="Y8" s="404">
        <f>SUM(C8:X8)</f>
        <v>6.5</v>
      </c>
      <c r="Z8" s="339">
        <f>COUNT(C8:X8)</f>
        <v>20</v>
      </c>
      <c r="AA8" s="340">
        <f>Y8+20-Z8</f>
        <v>6.5</v>
      </c>
      <c r="AB8" s="369">
        <f>RANK(Y8,Y$6:Y$26,0)</f>
        <v>10</v>
      </c>
      <c r="AC8" s="342">
        <f>IF(Z8=0,"-",Y8/Z8)</f>
        <v>0.32500000000000001</v>
      </c>
      <c r="AD8" s="343">
        <v>0.3416362230340525</v>
      </c>
      <c r="AE8" s="344">
        <v>3</v>
      </c>
      <c r="AF8" s="345">
        <f>Y8+AE8</f>
        <v>9.5</v>
      </c>
      <c r="AG8" s="346">
        <f>AF8+20-Z8</f>
        <v>9.5</v>
      </c>
      <c r="AH8" s="347">
        <f>IF(Z8=0,"-",(AC8-AD8)*Z8)</f>
        <v>-0.33272446068104977</v>
      </c>
      <c r="AI8" s="370">
        <f>RANK(AF8,AF$6:AF$26,0)</f>
        <v>6</v>
      </c>
      <c r="AJ8" s="349">
        <f>SUMIF(C7:W7,5,C8:W8)+SUMIF(C7:W7,3,C8:W8)+SUMIF(C7:W7,10,C8:W8)</f>
        <v>2</v>
      </c>
      <c r="AK8" s="350" t="e">
        <f>IF(OR(#REF!&lt;6,AI8&lt;2),"-",AJ8)</f>
        <v>#REF!</v>
      </c>
      <c r="AL8" s="351" t="e">
        <f>IF(AK8="-","-",RANK(AK8,AK$6:AK$24,0))</f>
        <v>#REF!</v>
      </c>
      <c r="AM8" s="371">
        <f>COUNTIF(D8:X8,"=0,5")</f>
        <v>1</v>
      </c>
      <c r="AN8" s="353">
        <f>RANK(AM8,AM$6:AM$26,0)</f>
        <v>10</v>
      </c>
      <c r="AO8" s="158"/>
      <c r="AP8" s="158"/>
      <c r="AQ8" s="545"/>
      <c r="AR8" s="158"/>
      <c r="AS8" s="158"/>
      <c r="AT8" s="158"/>
      <c r="AU8" s="158"/>
      <c r="AV8" s="158"/>
      <c r="AW8" s="158"/>
      <c r="AX8" s="160"/>
    </row>
    <row r="9" spans="1:50" s="14" customFormat="1" ht="9.9499999999999993" customHeight="1">
      <c r="A9" s="566">
        <v>2.5</v>
      </c>
      <c r="B9" s="568" t="s">
        <v>7</v>
      </c>
      <c r="C9" s="116">
        <v>11</v>
      </c>
      <c r="D9" s="25">
        <v>7</v>
      </c>
      <c r="E9" s="35">
        <v>1</v>
      </c>
      <c r="F9" s="31">
        <v>9</v>
      </c>
      <c r="G9" s="35">
        <v>8</v>
      </c>
      <c r="H9" s="454">
        <v>5</v>
      </c>
      <c r="I9" s="30">
        <v>2</v>
      </c>
      <c r="J9" s="453"/>
      <c r="K9" s="28">
        <v>10</v>
      </c>
      <c r="L9" s="30">
        <v>4</v>
      </c>
      <c r="M9" s="27">
        <v>6</v>
      </c>
      <c r="N9" s="312">
        <v>5</v>
      </c>
      <c r="O9" s="28">
        <v>7</v>
      </c>
      <c r="P9" s="103"/>
      <c r="Q9" s="28">
        <v>4</v>
      </c>
      <c r="R9" s="29">
        <v>11</v>
      </c>
      <c r="S9" s="161">
        <v>9</v>
      </c>
      <c r="T9" s="31">
        <v>6</v>
      </c>
      <c r="U9" s="31">
        <v>8</v>
      </c>
      <c r="V9" s="27">
        <v>2</v>
      </c>
      <c r="W9" s="30">
        <v>10</v>
      </c>
      <c r="X9" s="89">
        <v>1</v>
      </c>
      <c r="Y9" s="405"/>
      <c r="Z9" s="372"/>
      <c r="AA9" s="373"/>
      <c r="AB9" s="374"/>
      <c r="AC9" s="375"/>
      <c r="AD9" s="376"/>
      <c r="AE9" s="377"/>
      <c r="AF9" s="378"/>
      <c r="AG9" s="379"/>
      <c r="AH9" s="380"/>
      <c r="AI9" s="381"/>
      <c r="AJ9" s="382"/>
      <c r="AK9" s="383"/>
      <c r="AL9" s="384"/>
      <c r="AM9" s="352"/>
      <c r="AN9" s="385"/>
      <c r="AO9" s="3"/>
      <c r="AP9" s="3"/>
      <c r="AQ9" s="544"/>
      <c r="AR9" s="3"/>
      <c r="AS9" s="3"/>
      <c r="AT9" s="3"/>
      <c r="AU9" s="3"/>
      <c r="AV9" s="3"/>
      <c r="AW9" s="3"/>
      <c r="AX9" s="159"/>
    </row>
    <row r="10" spans="1:50" s="4" customFormat="1" ht="13.5" customHeight="1">
      <c r="A10" s="569">
        <v>2.8571428571428599</v>
      </c>
      <c r="B10" s="568"/>
      <c r="C10" s="132">
        <v>1</v>
      </c>
      <c r="D10" s="126">
        <v>0</v>
      </c>
      <c r="E10" s="60">
        <v>1</v>
      </c>
      <c r="F10" s="60">
        <v>1</v>
      </c>
      <c r="G10" s="127">
        <v>1</v>
      </c>
      <c r="H10" s="128">
        <v>0.5</v>
      </c>
      <c r="I10" s="60">
        <v>1</v>
      </c>
      <c r="J10" s="133"/>
      <c r="K10" s="60">
        <v>1</v>
      </c>
      <c r="L10" s="60">
        <v>1</v>
      </c>
      <c r="M10" s="131">
        <v>1</v>
      </c>
      <c r="N10" s="311">
        <v>1</v>
      </c>
      <c r="O10" s="60">
        <v>1</v>
      </c>
      <c r="P10" s="135"/>
      <c r="Q10" s="60">
        <v>0</v>
      </c>
      <c r="R10" s="131">
        <v>0</v>
      </c>
      <c r="S10" s="449">
        <v>1</v>
      </c>
      <c r="T10" s="126">
        <v>1</v>
      </c>
      <c r="U10" s="126">
        <v>1</v>
      </c>
      <c r="V10" s="131">
        <v>1</v>
      </c>
      <c r="W10" s="60">
        <v>1</v>
      </c>
      <c r="X10" s="87">
        <v>1</v>
      </c>
      <c r="Y10" s="404">
        <f>SUM(C10:X10)</f>
        <v>16.5</v>
      </c>
      <c r="Z10" s="339">
        <f>COUNT(C10:X10)</f>
        <v>20</v>
      </c>
      <c r="AA10" s="340">
        <f>Y10+20-Z10</f>
        <v>16.5</v>
      </c>
      <c r="AB10" s="341">
        <f>RANK(Y10,Y$6:Y$26,0)</f>
        <v>1</v>
      </c>
      <c r="AC10" s="342">
        <f>IF(Z10=0,"-",Y10/Z10)</f>
        <v>0.82499999999999996</v>
      </c>
      <c r="AD10" s="343">
        <v>0.86536892349537353</v>
      </c>
      <c r="AE10" s="344">
        <v>-7.5</v>
      </c>
      <c r="AF10" s="345">
        <f>Y10+AE10</f>
        <v>9</v>
      </c>
      <c r="AG10" s="346">
        <f>AF10+20-Z10</f>
        <v>9</v>
      </c>
      <c r="AH10" s="347">
        <f>IF(Z10=0,"-",(AC10-AD10)*Z10)</f>
        <v>-0.80737846990747153</v>
      </c>
      <c r="AI10" s="348">
        <f>RANK(AF10,AF$6:AF$26,0)</f>
        <v>9</v>
      </c>
      <c r="AJ10" s="349">
        <f>SUMIF(C9:W9,5,C10:W10)+SUMIF(C9:W9,3,C10:W10)+SUMIF(C9:W9,10,C10:W10)</f>
        <v>3.5</v>
      </c>
      <c r="AK10" s="350" t="e">
        <f>IF(OR(#REF!&lt;6,AI10&lt;2),"-",AJ10)</f>
        <v>#REF!</v>
      </c>
      <c r="AL10" s="351" t="e">
        <f>IF(AK10="-","-",RANK(AK10,AK$6:AK$24,0))</f>
        <v>#REF!</v>
      </c>
      <c r="AM10" s="352">
        <f>COUNTIF(D10:X10,"=0,5")</f>
        <v>1</v>
      </c>
      <c r="AN10" s="353">
        <f>RANK(AM10,AM$6:AM$26,0)</f>
        <v>10</v>
      </c>
      <c r="AO10" s="158"/>
      <c r="AP10" s="158"/>
      <c r="AQ10" s="545"/>
      <c r="AR10" s="158"/>
      <c r="AS10" s="158"/>
      <c r="AT10" s="158"/>
      <c r="AU10" s="158"/>
      <c r="AV10" s="158"/>
      <c r="AW10" s="158"/>
      <c r="AX10" s="160"/>
    </row>
    <row r="11" spans="1:50" s="14" customFormat="1" ht="9.75" customHeight="1">
      <c r="A11" s="566">
        <v>4</v>
      </c>
      <c r="B11" s="564" t="s">
        <v>10</v>
      </c>
      <c r="C11" s="117">
        <v>5</v>
      </c>
      <c r="D11" s="30">
        <v>6</v>
      </c>
      <c r="E11" s="35">
        <v>9</v>
      </c>
      <c r="F11" s="35">
        <v>8</v>
      </c>
      <c r="G11" s="35">
        <v>7</v>
      </c>
      <c r="H11" s="33">
        <v>10</v>
      </c>
      <c r="I11" s="30">
        <v>1</v>
      </c>
      <c r="J11" s="43">
        <v>11</v>
      </c>
      <c r="K11" s="455"/>
      <c r="L11" s="28">
        <v>3</v>
      </c>
      <c r="M11" s="27">
        <v>2</v>
      </c>
      <c r="N11" s="312">
        <v>10</v>
      </c>
      <c r="O11" s="28">
        <v>6</v>
      </c>
      <c r="P11" s="28">
        <v>11</v>
      </c>
      <c r="Q11" s="30">
        <v>3</v>
      </c>
      <c r="R11" s="29">
        <v>5</v>
      </c>
      <c r="S11" s="456">
        <v>8</v>
      </c>
      <c r="T11" s="31">
        <v>2</v>
      </c>
      <c r="U11" s="31">
        <v>7</v>
      </c>
      <c r="V11" s="27">
        <v>1</v>
      </c>
      <c r="W11" s="104"/>
      <c r="X11" s="89">
        <v>9</v>
      </c>
      <c r="Y11" s="405"/>
      <c r="Z11" s="354"/>
      <c r="AA11" s="355"/>
      <c r="AB11" s="356"/>
      <c r="AC11" s="357"/>
      <c r="AD11" s="358"/>
      <c r="AE11" s="359"/>
      <c r="AF11" s="360"/>
      <c r="AG11" s="361"/>
      <c r="AH11" s="362"/>
      <c r="AI11" s="363"/>
      <c r="AJ11" s="364"/>
      <c r="AK11" s="365"/>
      <c r="AL11" s="384"/>
      <c r="AM11" s="367"/>
      <c r="AN11" s="368"/>
      <c r="AO11" s="3"/>
      <c r="AP11" s="3"/>
      <c r="AQ11" s="544"/>
      <c r="AR11" s="3"/>
      <c r="AS11" s="3"/>
      <c r="AT11" s="3"/>
      <c r="AU11" s="3"/>
      <c r="AV11" s="3"/>
      <c r="AW11" s="3"/>
      <c r="AX11" s="159"/>
    </row>
    <row r="12" spans="1:50" s="4" customFormat="1" ht="13.5" customHeight="1">
      <c r="A12" s="569">
        <v>3.5714285714285698</v>
      </c>
      <c r="B12" s="564"/>
      <c r="C12" s="132">
        <v>1</v>
      </c>
      <c r="D12" s="60">
        <v>0</v>
      </c>
      <c r="E12" s="60">
        <v>0</v>
      </c>
      <c r="F12" s="60">
        <v>0</v>
      </c>
      <c r="G12" s="127">
        <v>1</v>
      </c>
      <c r="H12" s="128">
        <v>0</v>
      </c>
      <c r="I12" s="60">
        <v>0</v>
      </c>
      <c r="J12" s="126">
        <v>0.5</v>
      </c>
      <c r="K12" s="457"/>
      <c r="L12" s="60">
        <v>0</v>
      </c>
      <c r="M12" s="131">
        <v>1</v>
      </c>
      <c r="N12" s="311">
        <v>0</v>
      </c>
      <c r="O12" s="60">
        <v>0</v>
      </c>
      <c r="P12" s="60">
        <v>0.5</v>
      </c>
      <c r="Q12" s="60">
        <v>1</v>
      </c>
      <c r="R12" s="131">
        <v>0.5</v>
      </c>
      <c r="S12" s="449">
        <v>0</v>
      </c>
      <c r="T12" s="126">
        <v>0</v>
      </c>
      <c r="U12" s="126">
        <v>0</v>
      </c>
      <c r="V12" s="131">
        <v>0</v>
      </c>
      <c r="W12" s="135"/>
      <c r="X12" s="87">
        <v>0</v>
      </c>
      <c r="Y12" s="404">
        <f>SUM(C12:X12)</f>
        <v>5.5</v>
      </c>
      <c r="Z12" s="339">
        <f>COUNT(C12:X12)</f>
        <v>20</v>
      </c>
      <c r="AA12" s="340">
        <f>Y12+20-Z12</f>
        <v>5.5</v>
      </c>
      <c r="AB12" s="369">
        <f>RANK(Y12,Y$6:Y$26,0)</f>
        <v>11</v>
      </c>
      <c r="AC12" s="342">
        <f>IF(Z12=0,"-",Y12/Z12)</f>
        <v>0.27500000000000002</v>
      </c>
      <c r="AD12" s="343">
        <v>0.3009519746140103</v>
      </c>
      <c r="AE12" s="344">
        <v>4</v>
      </c>
      <c r="AF12" s="345">
        <f>Y12+AE12</f>
        <v>9.5</v>
      </c>
      <c r="AG12" s="346">
        <f>AF12+20-Z12</f>
        <v>9.5</v>
      </c>
      <c r="AH12" s="347">
        <f>IF(Z12=0,"-",(AC12-AD12)*Z12)</f>
        <v>-0.51903949228020552</v>
      </c>
      <c r="AI12" s="370">
        <f>RANK(AF12,AF$6:AF$26,0)</f>
        <v>6</v>
      </c>
      <c r="AJ12" s="349">
        <f>SUMIF(C11:W11,5,C12:W12)+SUMIF(C11:W11,3,C12:W12)+SUMIF(C11:W11,10,C12:W12)</f>
        <v>2.5</v>
      </c>
      <c r="AK12" s="350" t="e">
        <f>IF(OR(#REF!&lt;6,AI12&lt;2),"-",AJ12)</f>
        <v>#REF!</v>
      </c>
      <c r="AL12" s="351" t="e">
        <f>IF(AK12="-","-",RANK(AK12,AK$6:AK$24,0))</f>
        <v>#REF!</v>
      </c>
      <c r="AM12" s="371">
        <f>COUNTIF(D12:X12,"=0,5")</f>
        <v>3</v>
      </c>
      <c r="AN12" s="353">
        <f>RANK(AM12,AM$6:AM$26,0)</f>
        <v>8</v>
      </c>
      <c r="AO12" s="158"/>
      <c r="AP12" s="158"/>
      <c r="AQ12" s="545"/>
      <c r="AR12" s="158"/>
      <c r="AS12" s="158"/>
      <c r="AT12" s="158"/>
      <c r="AU12" s="158"/>
      <c r="AV12" s="158"/>
      <c r="AW12" s="158"/>
      <c r="AX12" s="160"/>
    </row>
    <row r="13" spans="1:50" s="14" customFormat="1" ht="9.9499999999999993" customHeight="1">
      <c r="A13" s="566">
        <v>5</v>
      </c>
      <c r="B13" s="564" t="s">
        <v>33</v>
      </c>
      <c r="C13" s="118">
        <v>4</v>
      </c>
      <c r="D13" s="455"/>
      <c r="E13" s="28">
        <v>11</v>
      </c>
      <c r="F13" s="41">
        <v>7</v>
      </c>
      <c r="G13" s="42">
        <v>6</v>
      </c>
      <c r="H13" s="36">
        <v>3</v>
      </c>
      <c r="I13" s="38">
        <v>8</v>
      </c>
      <c r="J13" s="458">
        <v>2</v>
      </c>
      <c r="K13" s="30">
        <v>1</v>
      </c>
      <c r="L13" s="39">
        <v>10</v>
      </c>
      <c r="M13" s="459">
        <v>9</v>
      </c>
      <c r="N13" s="313">
        <v>3</v>
      </c>
      <c r="O13" s="455"/>
      <c r="P13" s="39">
        <v>2</v>
      </c>
      <c r="Q13" s="38">
        <v>10</v>
      </c>
      <c r="R13" s="27">
        <v>4</v>
      </c>
      <c r="S13" s="460">
        <v>7</v>
      </c>
      <c r="T13" s="28">
        <v>9</v>
      </c>
      <c r="U13" s="41">
        <v>6</v>
      </c>
      <c r="V13" s="78">
        <v>8</v>
      </c>
      <c r="W13" s="28">
        <v>1</v>
      </c>
      <c r="X13" s="89">
        <v>11</v>
      </c>
      <c r="Y13" s="405"/>
      <c r="Z13" s="372"/>
      <c r="AA13" s="355"/>
      <c r="AB13" s="356"/>
      <c r="AC13" s="375"/>
      <c r="AD13" s="376"/>
      <c r="AE13" s="377"/>
      <c r="AF13" s="378"/>
      <c r="AG13" s="379"/>
      <c r="AH13" s="380"/>
      <c r="AI13" s="363"/>
      <c r="AJ13" s="382"/>
      <c r="AK13" s="383"/>
      <c r="AL13" s="384"/>
      <c r="AM13" s="352"/>
      <c r="AN13" s="368"/>
      <c r="AO13" s="3"/>
      <c r="AP13" s="3"/>
      <c r="AQ13" s="544"/>
      <c r="AR13" s="3"/>
      <c r="AS13" s="3"/>
      <c r="AT13" s="3"/>
      <c r="AU13" s="3"/>
      <c r="AV13" s="3"/>
      <c r="AW13" s="3"/>
      <c r="AX13" s="159"/>
    </row>
    <row r="14" spans="1:50" s="4" customFormat="1" ht="13.5" customHeight="1">
      <c r="A14" s="569">
        <v>4.2857142857142803</v>
      </c>
      <c r="B14" s="564"/>
      <c r="C14" s="461">
        <v>0</v>
      </c>
      <c r="D14" s="457"/>
      <c r="E14" s="126">
        <v>0</v>
      </c>
      <c r="F14" s="126">
        <v>0.5</v>
      </c>
      <c r="G14" s="126">
        <v>0.5</v>
      </c>
      <c r="H14" s="60">
        <v>0.5</v>
      </c>
      <c r="I14" s="126">
        <v>0.5</v>
      </c>
      <c r="J14" s="449">
        <v>0</v>
      </c>
      <c r="K14" s="126">
        <v>0</v>
      </c>
      <c r="L14" s="126">
        <v>0</v>
      </c>
      <c r="M14" s="126">
        <v>0.5</v>
      </c>
      <c r="N14" s="311">
        <v>0</v>
      </c>
      <c r="O14" s="457"/>
      <c r="P14" s="126">
        <v>1</v>
      </c>
      <c r="Q14" s="60">
        <v>0.5</v>
      </c>
      <c r="R14" s="126">
        <v>0.5</v>
      </c>
      <c r="S14" s="126">
        <v>0.5</v>
      </c>
      <c r="T14" s="126">
        <v>0</v>
      </c>
      <c r="U14" s="126">
        <v>1</v>
      </c>
      <c r="V14" s="480"/>
      <c r="W14" s="126">
        <v>0.5</v>
      </c>
      <c r="X14" s="462">
        <v>0.5</v>
      </c>
      <c r="Y14" s="404">
        <f>SUM(C14:X14)</f>
        <v>7</v>
      </c>
      <c r="Z14" s="339">
        <f>COUNT(C14:X14)</f>
        <v>19</v>
      </c>
      <c r="AA14" s="340">
        <f>Y14+20-Z14</f>
        <v>8</v>
      </c>
      <c r="AB14" s="369">
        <f>RANK(Y14,Y$6:Y$26,0)</f>
        <v>8</v>
      </c>
      <c r="AC14" s="342">
        <f>IF(Z14=0,"-",Y14/Z14)</f>
        <v>0.36842105263157893</v>
      </c>
      <c r="AD14" s="343">
        <v>0.4614596944081491</v>
      </c>
      <c r="AE14" s="344">
        <v>1</v>
      </c>
      <c r="AF14" s="345">
        <f>Y14+AE14</f>
        <v>8</v>
      </c>
      <c r="AG14" s="346">
        <f>AF14+20-Z14</f>
        <v>9</v>
      </c>
      <c r="AH14" s="347">
        <f>IF(Z14=0,"-",(AC14-AD14)*Z14)</f>
        <v>-1.7677341937548334</v>
      </c>
      <c r="AI14" s="370">
        <f>RANK(AF14,AF$6:AF$26,0)</f>
        <v>10</v>
      </c>
      <c r="AJ14" s="349">
        <f>SUMIF(C13:W13,5,C14:W14)+SUMIF(C13:W13,3,C14:W14)+SUMIF(C13:W13,10,C14:W14)</f>
        <v>1</v>
      </c>
      <c r="AK14" s="350" t="e">
        <f>IF(OR(#REF!&lt;6,AI14&lt;2),"-",AJ14)</f>
        <v>#REF!</v>
      </c>
      <c r="AL14" s="351" t="e">
        <f>IF(AK14="-","-",RANK(AK14,AK$6:AK$24,0))</f>
        <v>#REF!</v>
      </c>
      <c r="AM14" s="371">
        <f>COUNTIF(D14:X14,"=0,5")</f>
        <v>10</v>
      </c>
      <c r="AN14" s="353">
        <f>RANK(AM14,AM$6:AM$26,0)</f>
        <v>1</v>
      </c>
      <c r="AO14" s="158"/>
      <c r="AP14" s="158"/>
      <c r="AQ14" s="545"/>
      <c r="AR14" s="158"/>
      <c r="AS14" s="158"/>
      <c r="AT14" s="158"/>
      <c r="AU14" s="158"/>
      <c r="AV14" s="158"/>
      <c r="AW14" s="158"/>
      <c r="AX14" s="160"/>
    </row>
    <row r="15" spans="1:50" s="19" customFormat="1" ht="9.9499999999999993" customHeight="1">
      <c r="A15" s="566">
        <v>6</v>
      </c>
      <c r="B15" s="564" t="s">
        <v>13</v>
      </c>
      <c r="C15" s="463"/>
      <c r="D15" s="39">
        <v>4</v>
      </c>
      <c r="E15" s="42">
        <v>7</v>
      </c>
      <c r="F15" s="31">
        <v>10</v>
      </c>
      <c r="G15" s="41">
        <v>5</v>
      </c>
      <c r="H15" s="458">
        <v>2</v>
      </c>
      <c r="I15" s="30">
        <v>11</v>
      </c>
      <c r="J15" s="464">
        <v>1</v>
      </c>
      <c r="K15" s="28">
        <v>9</v>
      </c>
      <c r="L15" s="30">
        <v>8</v>
      </c>
      <c r="M15" s="29">
        <v>3</v>
      </c>
      <c r="N15" s="314">
        <v>2</v>
      </c>
      <c r="O15" s="38">
        <v>4</v>
      </c>
      <c r="P15" s="39">
        <v>1</v>
      </c>
      <c r="Q15" s="33">
        <v>8</v>
      </c>
      <c r="R15" s="99"/>
      <c r="S15" s="161">
        <v>10</v>
      </c>
      <c r="T15" s="42">
        <v>3</v>
      </c>
      <c r="U15" s="42">
        <v>5</v>
      </c>
      <c r="V15" s="27">
        <v>11</v>
      </c>
      <c r="W15" s="30">
        <v>9</v>
      </c>
      <c r="X15" s="90">
        <v>7</v>
      </c>
      <c r="Y15" s="405"/>
      <c r="Z15" s="354"/>
      <c r="AA15" s="355"/>
      <c r="AB15" s="356"/>
      <c r="AC15" s="357"/>
      <c r="AD15" s="358"/>
      <c r="AE15" s="359"/>
      <c r="AF15" s="360"/>
      <c r="AG15" s="361"/>
      <c r="AH15" s="362"/>
      <c r="AI15" s="363"/>
      <c r="AJ15" s="364"/>
      <c r="AK15" s="365"/>
      <c r="AL15" s="366"/>
      <c r="AM15" s="367"/>
      <c r="AN15" s="385"/>
      <c r="AO15" s="5"/>
      <c r="AP15" s="5"/>
      <c r="AQ15" s="544"/>
      <c r="AR15" s="5"/>
      <c r="AS15" s="5"/>
      <c r="AT15" s="5"/>
      <c r="AU15" s="5"/>
      <c r="AV15" s="5"/>
      <c r="AW15" s="5"/>
      <c r="AX15" s="159"/>
    </row>
    <row r="16" spans="1:50" s="4" customFormat="1" ht="13.5" customHeight="1">
      <c r="A16" s="569">
        <v>5</v>
      </c>
      <c r="B16" s="564"/>
      <c r="C16" s="125"/>
      <c r="D16" s="60">
        <v>1</v>
      </c>
      <c r="E16" s="60">
        <v>0.5</v>
      </c>
      <c r="F16" s="60">
        <v>1</v>
      </c>
      <c r="G16" s="127">
        <v>0.5</v>
      </c>
      <c r="H16" s="128">
        <v>1</v>
      </c>
      <c r="I16" s="60">
        <v>1</v>
      </c>
      <c r="J16" s="126">
        <v>0.5</v>
      </c>
      <c r="K16" s="60">
        <v>0.5</v>
      </c>
      <c r="L16" s="60">
        <v>0</v>
      </c>
      <c r="M16" s="131">
        <v>0</v>
      </c>
      <c r="N16" s="315">
        <v>0</v>
      </c>
      <c r="O16" s="60">
        <v>1</v>
      </c>
      <c r="P16" s="60">
        <v>1</v>
      </c>
      <c r="Q16" s="146">
        <v>0.5</v>
      </c>
      <c r="R16" s="135"/>
      <c r="S16" s="126">
        <v>0.5</v>
      </c>
      <c r="T16" s="126">
        <v>0</v>
      </c>
      <c r="U16" s="162">
        <v>0</v>
      </c>
      <c r="V16" s="131">
        <v>1</v>
      </c>
      <c r="W16" s="60">
        <v>1</v>
      </c>
      <c r="X16" s="87">
        <v>0</v>
      </c>
      <c r="Y16" s="404">
        <f>SUM(C16:X16)</f>
        <v>11</v>
      </c>
      <c r="Z16" s="339">
        <f>COUNT(C16:X16)</f>
        <v>20</v>
      </c>
      <c r="AA16" s="340">
        <f>Y16+20-Z16</f>
        <v>11</v>
      </c>
      <c r="AB16" s="341">
        <f>RANK(Y16,Y$6:Y$26,0)</f>
        <v>4</v>
      </c>
      <c r="AC16" s="342">
        <f>IF(Z16=0,"-",Y16/Z16)</f>
        <v>0.55000000000000004</v>
      </c>
      <c r="AD16" s="343">
        <v>0.55702514599610675</v>
      </c>
      <c r="AE16" s="344">
        <v>-1</v>
      </c>
      <c r="AF16" s="345">
        <f>Y16+AE16</f>
        <v>10</v>
      </c>
      <c r="AG16" s="346">
        <f>AF16+20-Z16</f>
        <v>10</v>
      </c>
      <c r="AH16" s="347">
        <f>IF(Z16=0,"-",(AC16-AD16)*Z16)</f>
        <v>-0.14050291992213415</v>
      </c>
      <c r="AI16" s="348">
        <f>RANK(AF16,AF$6:AF$26,0)</f>
        <v>5</v>
      </c>
      <c r="AJ16" s="349">
        <f>SUMIF(C15:W15,5,C16:W16)+SUMIF(C15:W15,3,C16:W16)+SUMIF(C15:W15,10,C16:W16)</f>
        <v>2</v>
      </c>
      <c r="AK16" s="350" t="e">
        <f>IF(OR(#REF!&lt;6,AI16&lt;2),"-",AJ16)</f>
        <v>#REF!</v>
      </c>
      <c r="AL16" s="351" t="e">
        <f>IF(AK16="-","-",RANK(AK16,AK$6:AK$24,0))</f>
        <v>#REF!</v>
      </c>
      <c r="AM16" s="371">
        <f>COUNTIF(D16:X16,"=0,5")</f>
        <v>6</v>
      </c>
      <c r="AN16" s="353">
        <f>RANK(AM16,AM$6:AM$26,0)</f>
        <v>3</v>
      </c>
      <c r="AQ16" s="546"/>
    </row>
    <row r="17" spans="1:43" s="14" customFormat="1" ht="9.9499999999999993" customHeight="1">
      <c r="A17" s="566">
        <v>7</v>
      </c>
      <c r="B17" s="564" t="s">
        <v>6</v>
      </c>
      <c r="C17" s="318">
        <v>2</v>
      </c>
      <c r="D17" s="56">
        <v>3</v>
      </c>
      <c r="E17" s="49">
        <v>6</v>
      </c>
      <c r="F17" s="52">
        <v>5</v>
      </c>
      <c r="G17" s="50">
        <v>4</v>
      </c>
      <c r="H17" s="466">
        <v>11</v>
      </c>
      <c r="I17" s="50">
        <v>10</v>
      </c>
      <c r="J17" s="465">
        <v>9</v>
      </c>
      <c r="K17" s="56">
        <v>8</v>
      </c>
      <c r="L17" s="467"/>
      <c r="M17" s="468">
        <v>1</v>
      </c>
      <c r="N17" s="318">
        <v>11</v>
      </c>
      <c r="O17" s="469">
        <v>3</v>
      </c>
      <c r="P17" s="58">
        <v>9</v>
      </c>
      <c r="Q17" s="107"/>
      <c r="R17" s="51">
        <v>2</v>
      </c>
      <c r="S17" s="471">
        <v>5</v>
      </c>
      <c r="T17" s="54">
        <v>1</v>
      </c>
      <c r="U17" s="54">
        <v>4</v>
      </c>
      <c r="V17" s="57">
        <v>10</v>
      </c>
      <c r="W17" s="48">
        <v>8</v>
      </c>
      <c r="X17" s="470">
        <v>6</v>
      </c>
      <c r="Y17" s="405"/>
      <c r="Z17" s="354"/>
      <c r="AA17" s="355"/>
      <c r="AB17" s="356"/>
      <c r="AC17" s="357"/>
      <c r="AD17" s="358"/>
      <c r="AE17" s="377"/>
      <c r="AF17" s="360"/>
      <c r="AG17" s="361"/>
      <c r="AH17" s="362"/>
      <c r="AI17" s="363"/>
      <c r="AJ17" s="382"/>
      <c r="AK17" s="365"/>
      <c r="AL17" s="366"/>
      <c r="AM17" s="352"/>
      <c r="AN17" s="385"/>
      <c r="AQ17" s="547"/>
    </row>
    <row r="18" spans="1:43" s="4" customFormat="1" ht="13.5" customHeight="1">
      <c r="A18" s="569">
        <v>5.71428571428571</v>
      </c>
      <c r="B18" s="564"/>
      <c r="C18" s="132">
        <v>1</v>
      </c>
      <c r="D18" s="126">
        <v>1</v>
      </c>
      <c r="E18" s="60">
        <v>0.5</v>
      </c>
      <c r="F18" s="60">
        <v>0.5</v>
      </c>
      <c r="G18" s="127">
        <v>0</v>
      </c>
      <c r="H18" s="128">
        <v>1</v>
      </c>
      <c r="I18" s="60">
        <v>0</v>
      </c>
      <c r="J18" s="129">
        <v>0</v>
      </c>
      <c r="K18" s="60">
        <v>1</v>
      </c>
      <c r="L18" s="135"/>
      <c r="M18" s="131">
        <v>1</v>
      </c>
      <c r="N18" s="319">
        <v>1</v>
      </c>
      <c r="O18" s="139">
        <v>0</v>
      </c>
      <c r="P18" s="60">
        <v>0.5</v>
      </c>
      <c r="Q18" s="135"/>
      <c r="R18" s="131">
        <v>1</v>
      </c>
      <c r="S18" s="449">
        <v>0.5</v>
      </c>
      <c r="T18" s="126">
        <v>0.5</v>
      </c>
      <c r="U18" s="126">
        <v>1</v>
      </c>
      <c r="V18" s="131">
        <v>0.5</v>
      </c>
      <c r="W18" s="60">
        <v>1</v>
      </c>
      <c r="X18" s="87">
        <v>1</v>
      </c>
      <c r="Y18" s="404">
        <f>SUM(C18:X18)</f>
        <v>13</v>
      </c>
      <c r="Z18" s="339">
        <f>COUNT(C18:X18)</f>
        <v>20</v>
      </c>
      <c r="AA18" s="340">
        <f>Y18+20-Z18</f>
        <v>13</v>
      </c>
      <c r="AB18" s="341">
        <f>RANK(Y18,Y$6:Y$26,0)</f>
        <v>2</v>
      </c>
      <c r="AC18" s="342">
        <f>IF(Z18=0,"-",Y18/Z18)</f>
        <v>0.65</v>
      </c>
      <c r="AD18" s="343">
        <v>0.61325564651609299</v>
      </c>
      <c r="AE18" s="344">
        <v>-2.5</v>
      </c>
      <c r="AF18" s="345">
        <f>Y18+AE18</f>
        <v>10.5</v>
      </c>
      <c r="AG18" s="346">
        <f>AF18+20-Z18</f>
        <v>10.5</v>
      </c>
      <c r="AH18" s="347">
        <f>IF(Z18=0,"-",(AC18-AD18)*Z18)</f>
        <v>0.73488706967814066</v>
      </c>
      <c r="AI18" s="348">
        <f>RANK(AF18,AF$6:AF$26,0)</f>
        <v>4</v>
      </c>
      <c r="AJ18" s="349">
        <f>SUMIF(C17:W17,5,C18:W18)+SUMIF(C17:W17,3,C18:W18)+SUMIF(C17:W17,10,C18:W18)</f>
        <v>2.5</v>
      </c>
      <c r="AK18" s="350" t="e">
        <f>IF(OR(#REF!&lt;6,AI18&lt;2),"-",AJ18)</f>
        <v>#REF!</v>
      </c>
      <c r="AL18" s="351" t="e">
        <f>IF(AK18="-","-",RANK(AK18,AK$6:AK$24,0))</f>
        <v>#REF!</v>
      </c>
      <c r="AM18" s="352">
        <f>COUNTIF(D18:X18,"=0,5")</f>
        <v>6</v>
      </c>
      <c r="AN18" s="353">
        <f>RANK(AM18,AM$6:AM$26,0)</f>
        <v>3</v>
      </c>
      <c r="AQ18" s="546"/>
    </row>
    <row r="19" spans="1:43" s="14" customFormat="1" ht="9.9499999999999993" customHeight="1">
      <c r="A19" s="566">
        <v>8</v>
      </c>
      <c r="B19" s="564" t="s">
        <v>28</v>
      </c>
      <c r="C19" s="118">
        <v>1</v>
      </c>
      <c r="D19" s="20">
        <v>2</v>
      </c>
      <c r="E19" s="124"/>
      <c r="F19" s="25">
        <v>4</v>
      </c>
      <c r="G19" s="31">
        <v>3</v>
      </c>
      <c r="H19" s="472">
        <v>9</v>
      </c>
      <c r="I19" s="21">
        <v>5</v>
      </c>
      <c r="J19" s="29">
        <v>10</v>
      </c>
      <c r="K19" s="24">
        <v>7</v>
      </c>
      <c r="L19" s="20">
        <v>6</v>
      </c>
      <c r="M19" s="37">
        <v>11</v>
      </c>
      <c r="N19" s="320">
        <v>9</v>
      </c>
      <c r="O19" s="25">
        <v>2</v>
      </c>
      <c r="P19" s="20">
        <v>10</v>
      </c>
      <c r="Q19" s="25">
        <v>6</v>
      </c>
      <c r="R19" s="28">
        <v>1</v>
      </c>
      <c r="S19" s="26">
        <v>4</v>
      </c>
      <c r="T19" s="31">
        <v>11</v>
      </c>
      <c r="U19" s="21">
        <v>3</v>
      </c>
      <c r="V19" s="24">
        <v>5</v>
      </c>
      <c r="W19" s="21">
        <v>7</v>
      </c>
      <c r="X19" s="473"/>
      <c r="Y19" s="405"/>
      <c r="Z19" s="372"/>
      <c r="AA19" s="373"/>
      <c r="AB19" s="374"/>
      <c r="AC19" s="375"/>
      <c r="AD19" s="376"/>
      <c r="AE19" s="359"/>
      <c r="AF19" s="378"/>
      <c r="AG19" s="379"/>
      <c r="AH19" s="380"/>
      <c r="AI19" s="381"/>
      <c r="AJ19" s="364"/>
      <c r="AK19" s="383"/>
      <c r="AL19" s="384"/>
      <c r="AM19" s="367"/>
      <c r="AN19" s="368"/>
      <c r="AQ19" s="547"/>
    </row>
    <row r="20" spans="1:43" s="4" customFormat="1" ht="13.5" customHeight="1">
      <c r="A20" s="569">
        <v>6.4285714285714297</v>
      </c>
      <c r="B20" s="564"/>
      <c r="C20" s="132">
        <v>0</v>
      </c>
      <c r="D20" s="126">
        <v>1</v>
      </c>
      <c r="E20" s="135"/>
      <c r="F20" s="60">
        <v>1</v>
      </c>
      <c r="G20" s="127">
        <v>0</v>
      </c>
      <c r="H20" s="128">
        <v>0</v>
      </c>
      <c r="I20" s="60">
        <v>0.5</v>
      </c>
      <c r="J20" s="129">
        <v>0</v>
      </c>
      <c r="K20" s="60">
        <v>0</v>
      </c>
      <c r="L20" s="60">
        <v>1</v>
      </c>
      <c r="M20" s="131"/>
      <c r="N20" s="311">
        <v>1</v>
      </c>
      <c r="O20" s="60">
        <v>1</v>
      </c>
      <c r="P20" s="60">
        <v>0</v>
      </c>
      <c r="Q20" s="60">
        <v>0.5</v>
      </c>
      <c r="R20" s="131">
        <v>0</v>
      </c>
      <c r="S20" s="449">
        <v>1</v>
      </c>
      <c r="T20" s="126"/>
      <c r="U20" s="126">
        <v>0</v>
      </c>
      <c r="V20" s="131"/>
      <c r="W20" s="60">
        <v>0</v>
      </c>
      <c r="X20" s="114"/>
      <c r="Y20" s="404">
        <f>SUM(C20:X20)</f>
        <v>7</v>
      </c>
      <c r="Z20" s="339">
        <f>COUNT(C20:X20)</f>
        <v>17</v>
      </c>
      <c r="AA20" s="340">
        <f>Y20+20-Z20</f>
        <v>10</v>
      </c>
      <c r="AB20" s="341">
        <f>RANK(Y20,Y$6:Y$26,0)</f>
        <v>8</v>
      </c>
      <c r="AC20" s="342">
        <f>IF(Z20=0,"-",Y20/Z20)</f>
        <v>0.41176470588235292</v>
      </c>
      <c r="AD20" s="343">
        <v>0.632556465160929</v>
      </c>
      <c r="AE20" s="344">
        <v>-2.5</v>
      </c>
      <c r="AF20" s="345">
        <f>Y20+AE20</f>
        <v>4.5</v>
      </c>
      <c r="AG20" s="346">
        <f>AF20+20-Z20</f>
        <v>7.5</v>
      </c>
      <c r="AH20" s="347">
        <f>IF(Z20=0,"-",(AC20-AD20)*Z20)</f>
        <v>-3.7534599077357935</v>
      </c>
      <c r="AI20" s="348">
        <f>RANK(AF20,AF$6:AF$26,0)</f>
        <v>11</v>
      </c>
      <c r="AJ20" s="349">
        <f>SUMIF(C19:W19,5,C20:W20)+SUMIF(C19:W19,3,C20:W20)+SUMIF(C19:W19,10,C20:W20)</f>
        <v>0.5</v>
      </c>
      <c r="AK20" s="350" t="e">
        <f>IF(OR(#REF!&lt;6,AI20&lt;2),"-",AJ20)</f>
        <v>#REF!</v>
      </c>
      <c r="AL20" s="351" t="e">
        <f>IF(AK20="-","-",RANK(AK20,AK$6:AK$24,0))</f>
        <v>#REF!</v>
      </c>
      <c r="AM20" s="371">
        <f>COUNTIF(D20:X20,"=0,5")</f>
        <v>2</v>
      </c>
      <c r="AN20" s="353">
        <f>RANK(AM20,AM$6:AM$26,0)</f>
        <v>9</v>
      </c>
      <c r="AQ20" s="546"/>
    </row>
    <row r="21" spans="1:43" s="74" customFormat="1" ht="9.9499999999999993" customHeight="1">
      <c r="A21" s="566">
        <v>9</v>
      </c>
      <c r="B21" s="564" t="s">
        <v>26</v>
      </c>
      <c r="C21" s="118">
        <v>10</v>
      </c>
      <c r="D21" s="28">
        <v>1</v>
      </c>
      <c r="E21" s="31">
        <v>4</v>
      </c>
      <c r="F21" s="35">
        <v>3</v>
      </c>
      <c r="G21" s="35">
        <v>11</v>
      </c>
      <c r="H21" s="458">
        <v>8</v>
      </c>
      <c r="I21" s="103"/>
      <c r="J21" s="44">
        <v>7</v>
      </c>
      <c r="K21" s="30">
        <v>6</v>
      </c>
      <c r="L21" s="28">
        <v>2</v>
      </c>
      <c r="M21" s="27">
        <v>5</v>
      </c>
      <c r="N21" s="313">
        <v>8</v>
      </c>
      <c r="O21" s="30">
        <v>1</v>
      </c>
      <c r="P21" s="30">
        <v>7</v>
      </c>
      <c r="Q21" s="30">
        <v>2</v>
      </c>
      <c r="R21" s="27">
        <v>10</v>
      </c>
      <c r="S21" s="456">
        <v>3</v>
      </c>
      <c r="T21" s="31">
        <v>5</v>
      </c>
      <c r="U21" s="31">
        <v>11</v>
      </c>
      <c r="V21" s="110"/>
      <c r="W21" s="28">
        <v>6</v>
      </c>
      <c r="X21" s="92">
        <v>4</v>
      </c>
      <c r="Y21" s="405"/>
      <c r="Z21" s="354"/>
      <c r="AA21" s="355"/>
      <c r="AB21" s="356"/>
      <c r="AC21" s="357"/>
      <c r="AD21" s="358"/>
      <c r="AE21" s="377"/>
      <c r="AF21" s="360"/>
      <c r="AG21" s="361"/>
      <c r="AH21" s="362"/>
      <c r="AI21" s="363"/>
      <c r="AJ21" s="364"/>
      <c r="AK21" s="365"/>
      <c r="AL21" s="366"/>
      <c r="AM21" s="352"/>
      <c r="AN21" s="385"/>
      <c r="AQ21" s="548"/>
    </row>
    <row r="22" spans="1:43" s="4" customFormat="1" ht="13.5" customHeight="1">
      <c r="A22" s="569">
        <v>7.1428571428571397</v>
      </c>
      <c r="B22" s="564"/>
      <c r="C22" s="132">
        <v>1</v>
      </c>
      <c r="D22" s="126">
        <v>1</v>
      </c>
      <c r="E22" s="60">
        <v>1</v>
      </c>
      <c r="F22" s="60">
        <v>0</v>
      </c>
      <c r="G22" s="127">
        <v>1</v>
      </c>
      <c r="H22" s="128">
        <v>1</v>
      </c>
      <c r="I22" s="135"/>
      <c r="J22" s="129">
        <v>1</v>
      </c>
      <c r="K22" s="60">
        <v>0.5</v>
      </c>
      <c r="L22" s="60">
        <v>1</v>
      </c>
      <c r="M22" s="131">
        <v>0.5</v>
      </c>
      <c r="N22" s="311">
        <v>0</v>
      </c>
      <c r="O22" s="60">
        <v>1</v>
      </c>
      <c r="P22" s="60">
        <v>0.5</v>
      </c>
      <c r="Q22" s="60">
        <v>0</v>
      </c>
      <c r="R22" s="131">
        <v>1</v>
      </c>
      <c r="S22" s="449">
        <v>0</v>
      </c>
      <c r="T22" s="126">
        <v>1</v>
      </c>
      <c r="U22" s="126">
        <v>0.5</v>
      </c>
      <c r="V22" s="140"/>
      <c r="W22" s="60">
        <v>0</v>
      </c>
      <c r="X22" s="87">
        <v>1</v>
      </c>
      <c r="Y22" s="404">
        <f>SUM(C22:X22)</f>
        <v>13</v>
      </c>
      <c r="Z22" s="339">
        <f>COUNT(C22:X22)</f>
        <v>20</v>
      </c>
      <c r="AA22" s="340">
        <f>Y22+20-Z22</f>
        <v>13</v>
      </c>
      <c r="AB22" s="341">
        <f>RANK(Y22,Y$6:Y$26,0)</f>
        <v>2</v>
      </c>
      <c r="AC22" s="342">
        <f>IF(Z22=0,"-",Y22/Z22)</f>
        <v>0.65</v>
      </c>
      <c r="AD22" s="343">
        <v>0.59096290765579584</v>
      </c>
      <c r="AE22" s="344">
        <v>-2</v>
      </c>
      <c r="AF22" s="345">
        <f>Y22+AE22</f>
        <v>11</v>
      </c>
      <c r="AG22" s="346">
        <f>AF22+20-Z22</f>
        <v>11</v>
      </c>
      <c r="AH22" s="347">
        <f>IF(Z22=0,"-",(AC22-AD22)*Z22)</f>
        <v>1.1807418468840836</v>
      </c>
      <c r="AI22" s="348">
        <f>RANK(AF22,AF$6:AF$26,0)</f>
        <v>3</v>
      </c>
      <c r="AJ22" s="349">
        <f>SUMIF(C21:W21,5,C22:W22)+SUMIF(C21:W21,3,C22:W22)+SUMIF(C21:W21,10,C22:W22)</f>
        <v>3.5</v>
      </c>
      <c r="AK22" s="350" t="e">
        <f>IF(OR(#REF!&lt;6,AI22&lt;2),"-",AJ22)</f>
        <v>#REF!</v>
      </c>
      <c r="AL22" s="351" t="e">
        <f>IF(AK22="-","-",RANK(AK22,AK$6:AK$24,0))</f>
        <v>#REF!</v>
      </c>
      <c r="AM22" s="352">
        <f>COUNTIF(D22:X22,"=0,5")</f>
        <v>4</v>
      </c>
      <c r="AN22" s="353">
        <f>RANK(AM22,AM$6:AM$26,0)</f>
        <v>5</v>
      </c>
      <c r="AQ22" s="546"/>
    </row>
    <row r="23" spans="1:43" s="14" customFormat="1" ht="9.9499999999999993" customHeight="1">
      <c r="A23" s="566">
        <v>10</v>
      </c>
      <c r="B23" s="568" t="s">
        <v>29</v>
      </c>
      <c r="C23" s="117">
        <v>9</v>
      </c>
      <c r="D23" s="25">
        <v>11</v>
      </c>
      <c r="E23" s="24">
        <v>2</v>
      </c>
      <c r="F23" s="21">
        <v>6</v>
      </c>
      <c r="G23" s="24">
        <v>1</v>
      </c>
      <c r="H23" s="474">
        <v>4</v>
      </c>
      <c r="I23" s="20">
        <v>7</v>
      </c>
      <c r="J23" s="450">
        <v>8</v>
      </c>
      <c r="K23" s="25">
        <v>3</v>
      </c>
      <c r="L23" s="25">
        <v>5</v>
      </c>
      <c r="M23" s="475"/>
      <c r="N23" s="321">
        <v>4</v>
      </c>
      <c r="O23" s="20">
        <v>11</v>
      </c>
      <c r="P23" s="25">
        <v>8</v>
      </c>
      <c r="Q23" s="20">
        <v>5</v>
      </c>
      <c r="R23" s="77">
        <v>9</v>
      </c>
      <c r="S23" s="47">
        <v>6</v>
      </c>
      <c r="T23" s="106"/>
      <c r="U23" s="21">
        <v>1</v>
      </c>
      <c r="V23" s="25">
        <v>7</v>
      </c>
      <c r="W23" s="20">
        <v>3</v>
      </c>
      <c r="X23" s="88">
        <v>2</v>
      </c>
      <c r="Y23" s="405"/>
      <c r="Z23" s="372"/>
      <c r="AA23" s="373"/>
      <c r="AB23" s="374"/>
      <c r="AC23" s="375"/>
      <c r="AD23" s="376"/>
      <c r="AE23" s="359"/>
      <c r="AF23" s="378"/>
      <c r="AG23" s="379"/>
      <c r="AH23" s="380"/>
      <c r="AI23" s="381"/>
      <c r="AJ23" s="382"/>
      <c r="AK23" s="383"/>
      <c r="AL23" s="384"/>
      <c r="AM23" s="367"/>
      <c r="AN23" s="368"/>
      <c r="AQ23" s="547"/>
    </row>
    <row r="24" spans="1:43" s="4" customFormat="1" ht="13.5" customHeight="1" thickBot="1">
      <c r="A24" s="570">
        <v>7.8571428571428497</v>
      </c>
      <c r="B24" s="568"/>
      <c r="C24" s="141">
        <v>0</v>
      </c>
      <c r="D24" s="143">
        <v>0</v>
      </c>
      <c r="E24" s="142">
        <v>0</v>
      </c>
      <c r="F24" s="142">
        <v>0</v>
      </c>
      <c r="G24" s="138">
        <v>0</v>
      </c>
      <c r="H24" s="144">
        <v>1</v>
      </c>
      <c r="I24" s="142">
        <v>1</v>
      </c>
      <c r="J24" s="145">
        <v>1</v>
      </c>
      <c r="K24" s="142">
        <v>0</v>
      </c>
      <c r="L24" s="142">
        <v>1</v>
      </c>
      <c r="M24" s="476"/>
      <c r="N24" s="315">
        <v>1</v>
      </c>
      <c r="O24" s="142">
        <v>0.5</v>
      </c>
      <c r="P24" s="142">
        <v>1</v>
      </c>
      <c r="Q24" s="60">
        <v>0.5</v>
      </c>
      <c r="R24" s="142">
        <v>0</v>
      </c>
      <c r="S24" s="143">
        <v>0.5</v>
      </c>
      <c r="T24" s="147"/>
      <c r="U24" s="142">
        <v>0</v>
      </c>
      <c r="V24" s="146">
        <v>0.5</v>
      </c>
      <c r="W24" s="142">
        <v>0</v>
      </c>
      <c r="X24" s="91">
        <v>1</v>
      </c>
      <c r="Y24" s="404">
        <f>SUM(C24:X24)</f>
        <v>9</v>
      </c>
      <c r="Z24" s="339">
        <f>COUNT(C24:X24)</f>
        <v>20</v>
      </c>
      <c r="AA24" s="340">
        <f>Y24+20-Z24</f>
        <v>9</v>
      </c>
      <c r="AB24" s="374">
        <f>RANK(Y24,Y$6:Y$26,0)</f>
        <v>6</v>
      </c>
      <c r="AC24" s="342">
        <f>IF(Z24=0,"-",Y24/Z24)</f>
        <v>0.45</v>
      </c>
      <c r="AD24" s="386">
        <v>0.48231513826297961</v>
      </c>
      <c r="AE24" s="344">
        <v>0.5</v>
      </c>
      <c r="AF24" s="378">
        <f>Y24+AE24</f>
        <v>9.5</v>
      </c>
      <c r="AG24" s="346">
        <f>AF24+20-Z24</f>
        <v>9.5</v>
      </c>
      <c r="AH24" s="347">
        <f>IF(Z24=0,"-",(AC24-AD24)*Z24)</f>
        <v>-0.64630276525959207</v>
      </c>
      <c r="AI24" s="381">
        <f>RANK(AF24,AF$6:AF$26,0)</f>
        <v>6</v>
      </c>
      <c r="AJ24" s="387">
        <f>SUMIF(C23:W23,5,C24:W24)+SUMIF(C23:W23,3,C24:W24)+SUMIF(C23:W23,10,C24:W24)</f>
        <v>1.5</v>
      </c>
      <c r="AK24" s="388" t="e">
        <f>IF(OR(#REF!&lt;6,AI24&lt;2),"-",AJ24)</f>
        <v>#REF!</v>
      </c>
      <c r="AL24" s="389" t="e">
        <f>IF(AK24="-","-",RANK(AK24,AK$6:AK$24,0))</f>
        <v>#REF!</v>
      </c>
      <c r="AM24" s="371">
        <f>COUNTIF(D24:X24,"=0,5")</f>
        <v>4</v>
      </c>
      <c r="AN24" s="353">
        <f>RANK(AM24,AM$6:AM$26,0)</f>
        <v>5</v>
      </c>
      <c r="AQ24" s="546"/>
    </row>
    <row r="25" spans="1:43" s="14" customFormat="1" ht="9.9499999999999993" customHeight="1">
      <c r="A25" s="566">
        <v>11</v>
      </c>
      <c r="B25" s="564" t="s">
        <v>15</v>
      </c>
      <c r="C25" s="118">
        <v>3</v>
      </c>
      <c r="D25" s="28">
        <v>10</v>
      </c>
      <c r="E25" s="31">
        <v>5</v>
      </c>
      <c r="F25" s="107"/>
      <c r="G25" s="31">
        <v>9</v>
      </c>
      <c r="H25" s="458">
        <v>7</v>
      </c>
      <c r="I25" s="109">
        <v>6</v>
      </c>
      <c r="J25" s="44">
        <v>4</v>
      </c>
      <c r="K25" s="28">
        <v>2</v>
      </c>
      <c r="L25" s="28">
        <v>1</v>
      </c>
      <c r="M25" s="29">
        <v>8</v>
      </c>
      <c r="N25" s="313">
        <v>7</v>
      </c>
      <c r="O25" s="30">
        <v>10</v>
      </c>
      <c r="P25" s="30">
        <v>4</v>
      </c>
      <c r="Q25" s="30">
        <v>1</v>
      </c>
      <c r="R25" s="27">
        <v>3</v>
      </c>
      <c r="S25" s="478"/>
      <c r="T25" s="35">
        <v>8</v>
      </c>
      <c r="U25" s="35">
        <v>9</v>
      </c>
      <c r="V25" s="30">
        <v>6</v>
      </c>
      <c r="W25" s="30">
        <v>2</v>
      </c>
      <c r="X25" s="477">
        <v>5</v>
      </c>
      <c r="Y25" s="405"/>
      <c r="Z25" s="354"/>
      <c r="AA25" s="355"/>
      <c r="AB25" s="356"/>
      <c r="AC25" s="357"/>
      <c r="AD25" s="338"/>
      <c r="AE25" s="377"/>
      <c r="AF25" s="360"/>
      <c r="AG25" s="361"/>
      <c r="AH25" s="362"/>
      <c r="AI25" s="363"/>
      <c r="AJ25" s="382"/>
      <c r="AK25" s="383"/>
      <c r="AL25" s="384"/>
      <c r="AM25" s="352"/>
      <c r="AN25" s="385"/>
      <c r="AQ25" s="547"/>
    </row>
    <row r="26" spans="1:43" s="85" customFormat="1" ht="13.5" customHeight="1" thickBot="1">
      <c r="A26" s="567">
        <v>7.8571428571428497</v>
      </c>
      <c r="B26" s="565"/>
      <c r="C26" s="148">
        <v>0</v>
      </c>
      <c r="D26" s="149">
        <v>1</v>
      </c>
      <c r="E26" s="62">
        <v>1</v>
      </c>
      <c r="F26" s="150"/>
      <c r="G26" s="151">
        <v>0</v>
      </c>
      <c r="H26" s="152">
        <v>0</v>
      </c>
      <c r="I26" s="62">
        <v>0</v>
      </c>
      <c r="J26" s="153">
        <v>0.5</v>
      </c>
      <c r="K26" s="62">
        <v>1</v>
      </c>
      <c r="L26" s="62">
        <v>0.5</v>
      </c>
      <c r="M26" s="155"/>
      <c r="N26" s="322">
        <v>0</v>
      </c>
      <c r="O26" s="62">
        <v>0.5</v>
      </c>
      <c r="P26" s="62">
        <v>0.5</v>
      </c>
      <c r="Q26" s="62">
        <v>0</v>
      </c>
      <c r="R26" s="155">
        <v>1</v>
      </c>
      <c r="S26" s="479"/>
      <c r="T26" s="149"/>
      <c r="U26" s="149">
        <v>0.5</v>
      </c>
      <c r="V26" s="155">
        <v>0</v>
      </c>
      <c r="W26" s="62">
        <v>0.5</v>
      </c>
      <c r="X26" s="93">
        <v>0.5</v>
      </c>
      <c r="Y26" s="406">
        <f>SUM(C26:X26)</f>
        <v>7.5</v>
      </c>
      <c r="Z26" s="390">
        <f>COUNT(C26:X26)</f>
        <v>18</v>
      </c>
      <c r="AA26" s="391">
        <f>Y26+20-Z26</f>
        <v>9.5</v>
      </c>
      <c r="AB26" s="392">
        <f>RANK(Y26,Y$6:Y$26,0)</f>
        <v>7</v>
      </c>
      <c r="AC26" s="393">
        <f>IF(Z26=0,"-",Y26/Z26)</f>
        <v>0.41666666666666669</v>
      </c>
      <c r="AD26" s="394">
        <v>0.25765712914322281</v>
      </c>
      <c r="AE26" s="395">
        <v>5</v>
      </c>
      <c r="AF26" s="396">
        <f>Y26+AE26</f>
        <v>12.5</v>
      </c>
      <c r="AG26" s="397">
        <f>AF26+20-Z26</f>
        <v>14.5</v>
      </c>
      <c r="AH26" s="398">
        <f>IF(Z26=0,"-",(AC26-AD26)*Z26)</f>
        <v>2.8621716754219899</v>
      </c>
      <c r="AI26" s="399">
        <f>RANK(AF26,AF$6:AF$26,0)</f>
        <v>2</v>
      </c>
      <c r="AJ26" s="387">
        <f>SUMIF(C25:W25,5,C26:W26)+SUMIF(C25:W25,3,C26:W26)+SUMIF(C25:W25,10,C26:W26)</f>
        <v>3.5</v>
      </c>
      <c r="AK26" s="388" t="e">
        <f>IF(OR(#REF!&lt;6,AI26&lt;2),"-",AJ26)</f>
        <v>#REF!</v>
      </c>
      <c r="AL26" s="389" t="e">
        <f>IF(AK26="-","-",RANK(AK26,AK$6:AK$24,0))</f>
        <v>#REF!</v>
      </c>
      <c r="AM26" s="400">
        <f>COUNTIF(D26:X26,"=0,5")</f>
        <v>7</v>
      </c>
      <c r="AN26" s="401">
        <f>RANK(AM26,AM$6:AM$26,0)</f>
        <v>2</v>
      </c>
      <c r="AQ26" s="549"/>
    </row>
    <row r="27" spans="1:43" s="6" customFormat="1" ht="18" customHeight="1">
      <c r="A27" s="601" t="str">
        <f>IF(SUM(Z5:Z26)/2-SUM(C37:X37)=0,"","OBS: Pointfejl!")</f>
        <v/>
      </c>
      <c r="B27" s="601"/>
      <c r="C27" s="183"/>
      <c r="D27" s="183"/>
      <c r="E27" s="183"/>
      <c r="F27" s="183"/>
      <c r="G27" s="183"/>
      <c r="H27" s="183"/>
      <c r="I27" s="183"/>
      <c r="J27" s="184"/>
      <c r="K27" s="183"/>
      <c r="L27" s="183"/>
      <c r="M27" s="183"/>
      <c r="N27" s="183"/>
      <c r="O27" s="185"/>
      <c r="P27" s="183"/>
      <c r="Q27" s="183"/>
      <c r="R27" s="183"/>
      <c r="S27" s="183"/>
      <c r="T27" s="185"/>
      <c r="U27" s="183"/>
      <c r="V27" s="183"/>
      <c r="W27" s="183"/>
      <c r="X27" s="184"/>
      <c r="Y27" s="186"/>
      <c r="Z27" s="186"/>
      <c r="AA27" s="186"/>
      <c r="AB27" s="186"/>
      <c r="AC27" s="187"/>
      <c r="AD27" s="188"/>
      <c r="AE27" s="189"/>
      <c r="AF27" s="190"/>
      <c r="AG27" s="189"/>
      <c r="AH27" s="191"/>
      <c r="AI27" s="186"/>
      <c r="AJ27" s="12"/>
      <c r="AK27" s="12"/>
      <c r="AL27" s="12"/>
      <c r="AQ27" s="550"/>
    </row>
    <row r="28" spans="1:43" s="6" customFormat="1" ht="27" customHeight="1">
      <c r="A28" s="563" t="s">
        <v>45</v>
      </c>
      <c r="B28" s="562"/>
      <c r="C28" s="192"/>
      <c r="D28" s="193"/>
      <c r="E28" s="245" t="s">
        <v>80</v>
      </c>
      <c r="F28" s="246"/>
      <c r="G28" s="247"/>
      <c r="H28" s="247" t="s">
        <v>84</v>
      </c>
      <c r="I28" s="247"/>
      <c r="J28" s="247"/>
      <c r="K28" s="247"/>
      <c r="L28" s="248"/>
      <c r="M28" s="248"/>
      <c r="N28" s="248"/>
      <c r="O28" s="194"/>
      <c r="P28" s="194"/>
      <c r="Q28" s="194"/>
      <c r="R28" s="195"/>
      <c r="S28" s="184"/>
      <c r="T28" s="196"/>
      <c r="U28" s="186"/>
      <c r="V28" s="186"/>
      <c r="W28" s="184"/>
      <c r="X28" s="184"/>
      <c r="Y28" s="197"/>
      <c r="Z28" s="184"/>
      <c r="AA28" s="184"/>
      <c r="AB28" s="184"/>
      <c r="AC28" s="187"/>
      <c r="AD28" s="188"/>
      <c r="AE28" s="198"/>
      <c r="AF28" s="199"/>
      <c r="AG28" s="198"/>
      <c r="AH28" s="200"/>
      <c r="AI28" s="201"/>
      <c r="AJ28" s="46"/>
      <c r="AK28" s="46"/>
      <c r="AL28" s="12"/>
      <c r="AQ28" s="550"/>
    </row>
    <row r="29" spans="1:43" s="6" customFormat="1" ht="15.75" customHeight="1">
      <c r="A29" s="243"/>
      <c r="B29" s="219"/>
      <c r="C29" s="202"/>
      <c r="D29" s="203"/>
      <c r="E29" s="245" t="s">
        <v>81</v>
      </c>
      <c r="F29" s="249"/>
      <c r="G29" s="250"/>
      <c r="H29" s="250"/>
      <c r="I29" s="250"/>
      <c r="J29" s="250"/>
      <c r="K29" s="251"/>
      <c r="L29" s="251"/>
      <c r="M29" s="251"/>
      <c r="N29" s="252"/>
      <c r="O29" s="185"/>
      <c r="P29" s="183"/>
      <c r="Q29" s="183"/>
      <c r="R29" s="204"/>
      <c r="S29" s="205"/>
      <c r="T29" s="206"/>
      <c r="U29" s="183"/>
      <c r="V29" s="183"/>
      <c r="W29" s="183"/>
      <c r="X29" s="184"/>
      <c r="Y29" s="186"/>
      <c r="Z29" s="186"/>
      <c r="AA29" s="186"/>
      <c r="AB29" s="186"/>
      <c r="AC29" s="187"/>
      <c r="AD29" s="188"/>
      <c r="AE29" s="189"/>
      <c r="AF29" s="190"/>
      <c r="AG29" s="189"/>
      <c r="AH29" s="191"/>
      <c r="AI29" s="186"/>
      <c r="AJ29" s="12"/>
      <c r="AK29" s="12"/>
      <c r="AL29" s="12"/>
      <c r="AQ29" s="550"/>
    </row>
    <row r="30" spans="1:43" s="6" customFormat="1" ht="15.75" customHeight="1">
      <c r="A30" s="243"/>
      <c r="B30" s="219"/>
      <c r="C30" s="202"/>
      <c r="D30" s="203"/>
      <c r="E30" s="245"/>
      <c r="F30" s="249"/>
      <c r="G30" s="250"/>
      <c r="H30" s="250"/>
      <c r="I30" s="250"/>
      <c r="J30" s="250"/>
      <c r="K30" s="251"/>
      <c r="L30" s="251"/>
      <c r="M30" s="251"/>
      <c r="N30" s="252"/>
      <c r="O30" s="185"/>
      <c r="P30" s="183"/>
      <c r="Q30" s="183"/>
      <c r="R30" s="204"/>
      <c r="S30" s="205"/>
      <c r="T30" s="206"/>
      <c r="U30" s="183"/>
      <c r="V30" s="183"/>
      <c r="W30" s="183"/>
      <c r="X30" s="184"/>
      <c r="Y30" s="186"/>
      <c r="Z30" s="186"/>
      <c r="AA30" s="186"/>
      <c r="AB30" s="186"/>
      <c r="AC30" s="187"/>
      <c r="AD30" s="188"/>
      <c r="AE30" s="189"/>
      <c r="AF30" s="190"/>
      <c r="AG30" s="189"/>
      <c r="AH30" s="191"/>
      <c r="AI30" s="186"/>
      <c r="AJ30" s="12"/>
      <c r="AK30" s="12"/>
      <c r="AL30" s="12"/>
      <c r="AQ30" s="550"/>
    </row>
    <row r="31" spans="1:43" s="180" customFormat="1" ht="19.149999999999999" customHeight="1">
      <c r="A31" s="207" t="s">
        <v>19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8"/>
      <c r="S31" s="208"/>
      <c r="T31" s="208"/>
      <c r="U31" s="208"/>
      <c r="V31" s="208"/>
      <c r="W31" s="208"/>
      <c r="X31" s="208"/>
      <c r="Y31" s="209"/>
      <c r="Z31" s="209"/>
      <c r="AA31" s="209"/>
      <c r="AB31" s="209"/>
      <c r="AC31" s="210"/>
      <c r="AD31" s="211"/>
      <c r="AE31" s="212"/>
      <c r="AF31" s="213"/>
      <c r="AG31" s="214"/>
      <c r="AH31" s="215"/>
      <c r="AI31" s="209"/>
      <c r="AJ31" s="179"/>
      <c r="AK31" s="179"/>
      <c r="AL31" s="179"/>
      <c r="AQ31" s="551"/>
    </row>
    <row r="32" spans="1:43" s="180" customFormat="1" ht="18.600000000000001" customHeight="1">
      <c r="A32" s="207" t="s">
        <v>46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8"/>
      <c r="S32" s="208"/>
      <c r="T32" s="208"/>
      <c r="U32" s="208"/>
      <c r="V32" s="208"/>
      <c r="W32" s="208"/>
      <c r="X32" s="208"/>
      <c r="Y32" s="209"/>
      <c r="Z32" s="209"/>
      <c r="AA32" s="209"/>
      <c r="AB32" s="209"/>
      <c r="AC32" s="210"/>
      <c r="AD32" s="211"/>
      <c r="AE32" s="212"/>
      <c r="AF32" s="213"/>
      <c r="AG32" s="214"/>
      <c r="AH32" s="215"/>
      <c r="AI32" s="209"/>
      <c r="AJ32" s="179"/>
      <c r="AK32" s="179"/>
      <c r="AL32" s="179"/>
      <c r="AQ32" s="551"/>
    </row>
    <row r="33" spans="1:43" s="180" customFormat="1" ht="20.45" customHeight="1">
      <c r="A33" s="207" t="s">
        <v>82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16"/>
      <c r="S33" s="217"/>
      <c r="T33" s="217"/>
      <c r="U33" s="217"/>
      <c r="V33" s="217"/>
      <c r="W33" s="217"/>
      <c r="X33" s="217"/>
      <c r="Y33" s="210" t="s">
        <v>42</v>
      </c>
      <c r="Z33" s="210"/>
      <c r="AA33" s="209"/>
      <c r="AB33" s="209"/>
      <c r="AC33" s="210"/>
      <c r="AD33" s="211"/>
      <c r="AE33" s="214"/>
      <c r="AF33" s="218"/>
      <c r="AG33" s="214"/>
      <c r="AH33" s="215"/>
      <c r="AI33" s="209"/>
      <c r="AJ33" s="179"/>
      <c r="AK33" s="179"/>
      <c r="AL33" s="179"/>
      <c r="AQ33" s="551"/>
    </row>
    <row r="34" spans="1:43" s="180" customFormat="1" ht="12" customHeight="1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16"/>
      <c r="S34" s="217"/>
      <c r="T34" s="217"/>
      <c r="U34" s="217"/>
      <c r="V34" s="217"/>
      <c r="W34" s="217"/>
      <c r="X34" s="217"/>
      <c r="Y34" s="210"/>
      <c r="Z34" s="210"/>
      <c r="AA34" s="209"/>
      <c r="AB34" s="209"/>
      <c r="AC34" s="210"/>
      <c r="AD34" s="211"/>
      <c r="AE34" s="214"/>
      <c r="AF34" s="258"/>
      <c r="AG34" s="214"/>
      <c r="AH34" s="215"/>
      <c r="AI34" s="209"/>
      <c r="AJ34" s="179"/>
      <c r="AK34" s="179"/>
      <c r="AL34" s="179"/>
      <c r="AQ34" s="551"/>
    </row>
    <row r="35" spans="1:43" ht="18" thickBot="1">
      <c r="A35" s="243"/>
      <c r="B35" s="181"/>
      <c r="C35" s="202" t="s">
        <v>34</v>
      </c>
      <c r="D35" s="202"/>
      <c r="E35" s="202"/>
      <c r="F35" s="219"/>
      <c r="G35" s="219"/>
      <c r="H35" s="219"/>
      <c r="I35" s="219"/>
      <c r="J35" s="219"/>
      <c r="K35" s="219"/>
      <c r="L35" s="219"/>
      <c r="M35" s="219"/>
      <c r="N35" s="219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20"/>
      <c r="Z35" s="220"/>
      <c r="AA35" s="221"/>
      <c r="AB35" s="221"/>
      <c r="AC35" s="222"/>
      <c r="AD35" s="223"/>
      <c r="AE35" s="224"/>
      <c r="AF35" s="225"/>
      <c r="AG35" s="224"/>
      <c r="AH35" s="226"/>
      <c r="AI35" s="221"/>
    </row>
    <row r="36" spans="1:43" ht="18.75">
      <c r="A36" s="243"/>
      <c r="B36" s="182"/>
      <c r="C36" s="202" t="s">
        <v>32</v>
      </c>
      <c r="D36" s="203"/>
      <c r="E36" s="227"/>
      <c r="F36" s="227"/>
      <c r="G36" s="227"/>
      <c r="H36" s="227"/>
      <c r="I36" s="227"/>
      <c r="J36" s="227"/>
      <c r="K36" s="228"/>
      <c r="L36" s="228"/>
      <c r="M36" s="228"/>
      <c r="N36" s="228"/>
      <c r="O36" s="228"/>
      <c r="P36" s="202"/>
      <c r="Q36" s="202"/>
      <c r="R36" s="202"/>
      <c r="S36" s="228"/>
      <c r="T36" s="228"/>
      <c r="U36" s="229"/>
      <c r="V36" s="229"/>
      <c r="W36" s="229"/>
      <c r="X36" s="203"/>
      <c r="Y36" s="230"/>
      <c r="Z36" s="230"/>
      <c r="AA36" s="231"/>
      <c r="AB36" s="231"/>
      <c r="AC36" s="222"/>
      <c r="AD36" s="223"/>
      <c r="AE36" s="232"/>
      <c r="AF36" s="233"/>
      <c r="AG36" s="232"/>
      <c r="AH36" s="226"/>
      <c r="AI36" s="221"/>
    </row>
    <row r="37" spans="1:43" s="176" customFormat="1" ht="15.75" hidden="1">
      <c r="A37" s="244"/>
      <c r="B37" s="178" t="s">
        <v>35</v>
      </c>
      <c r="C37" s="234">
        <f>SUM(C26,C24,C22,C20,C18,C16,C14,C12,C10,C8,C6)</f>
        <v>5</v>
      </c>
      <c r="D37" s="234">
        <f t="shared" ref="D37:X37" si="0">SUM(D26,D24,D22,D20,D18,D16,D14,D12,D10,D8,D6)</f>
        <v>5</v>
      </c>
      <c r="E37" s="234">
        <f t="shared" si="0"/>
        <v>5</v>
      </c>
      <c r="F37" s="234">
        <f t="shared" si="0"/>
        <v>5</v>
      </c>
      <c r="G37" s="234">
        <f t="shared" si="0"/>
        <v>5</v>
      </c>
      <c r="H37" s="234">
        <f t="shared" si="0"/>
        <v>5</v>
      </c>
      <c r="I37" s="234">
        <f t="shared" si="0"/>
        <v>5</v>
      </c>
      <c r="J37" s="234">
        <f t="shared" si="0"/>
        <v>5</v>
      </c>
      <c r="K37" s="234">
        <f t="shared" si="0"/>
        <v>5</v>
      </c>
      <c r="L37" s="234">
        <f t="shared" si="0"/>
        <v>5</v>
      </c>
      <c r="M37" s="234">
        <f t="shared" si="0"/>
        <v>4</v>
      </c>
      <c r="N37" s="234">
        <f t="shared" si="0"/>
        <v>5</v>
      </c>
      <c r="O37" s="234">
        <f t="shared" si="0"/>
        <v>5</v>
      </c>
      <c r="P37" s="234">
        <f t="shared" si="0"/>
        <v>5</v>
      </c>
      <c r="Q37" s="234">
        <f t="shared" si="0"/>
        <v>5</v>
      </c>
      <c r="R37" s="234">
        <f t="shared" si="0"/>
        <v>5</v>
      </c>
      <c r="S37" s="234">
        <f t="shared" si="0"/>
        <v>5</v>
      </c>
      <c r="T37" s="234">
        <f t="shared" si="0"/>
        <v>4</v>
      </c>
      <c r="U37" s="234">
        <f t="shared" si="0"/>
        <v>5</v>
      </c>
      <c r="V37" s="234">
        <f t="shared" si="0"/>
        <v>4</v>
      </c>
      <c r="W37" s="234">
        <f t="shared" si="0"/>
        <v>5</v>
      </c>
      <c r="X37" s="234">
        <f t="shared" si="0"/>
        <v>5</v>
      </c>
      <c r="Y37" s="235">
        <f>SUM(Y6:Y36)</f>
        <v>107</v>
      </c>
      <c r="Z37" s="234">
        <f>SUM(Z6:Z36)/2</f>
        <v>107</v>
      </c>
      <c r="AA37" s="236"/>
      <c r="AB37" s="236"/>
      <c r="AC37" s="237"/>
      <c r="AD37" s="238"/>
      <c r="AE37" s="239"/>
      <c r="AF37" s="239"/>
      <c r="AG37" s="239"/>
      <c r="AH37" s="239"/>
      <c r="AI37" s="237"/>
      <c r="AJ37" s="177"/>
      <c r="AK37" s="177"/>
      <c r="AL37" s="177"/>
      <c r="AQ37" s="553"/>
    </row>
    <row r="38" spans="1:43" ht="18.75">
      <c r="A38" s="243"/>
      <c r="B38" s="333"/>
      <c r="C38" s="202" t="s">
        <v>61</v>
      </c>
      <c r="D38" s="203"/>
      <c r="E38" s="227"/>
      <c r="F38" s="227"/>
      <c r="G38" s="227"/>
      <c r="H38" s="227"/>
      <c r="I38" s="227"/>
      <c r="J38" s="227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9"/>
      <c r="V38" s="229"/>
      <c r="W38" s="229"/>
      <c r="X38" s="203"/>
      <c r="Y38" s="240"/>
      <c r="Z38" s="241"/>
      <c r="AA38" s="221"/>
      <c r="AB38" s="221"/>
      <c r="AC38" s="222"/>
      <c r="AD38" s="223"/>
      <c r="AE38" s="232"/>
      <c r="AF38" s="233"/>
      <c r="AG38" s="232"/>
      <c r="AH38" s="226"/>
      <c r="AI38" s="221"/>
    </row>
    <row r="39" spans="1:43">
      <c r="A39" s="243"/>
      <c r="B39" s="219"/>
      <c r="C39" s="202"/>
      <c r="D39" s="203"/>
      <c r="E39" s="203"/>
      <c r="F39" s="242"/>
      <c r="G39" s="242"/>
      <c r="H39" s="242"/>
      <c r="I39" s="242"/>
      <c r="J39" s="242"/>
      <c r="K39" s="242"/>
      <c r="L39" s="242"/>
      <c r="M39" s="242"/>
      <c r="N39" s="242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30"/>
      <c r="Z39" s="230"/>
      <c r="AA39" s="231"/>
      <c r="AB39" s="231"/>
      <c r="AC39" s="222"/>
      <c r="AD39" s="223"/>
      <c r="AE39" s="232"/>
      <c r="AF39" s="233"/>
      <c r="AG39" s="232"/>
      <c r="AH39" s="226"/>
      <c r="AI39" s="221"/>
    </row>
    <row r="40" spans="1:43">
      <c r="A40" s="243"/>
      <c r="B40" s="219"/>
      <c r="C40" s="202"/>
      <c r="D40" s="202"/>
      <c r="E40" s="202"/>
      <c r="F40" s="219"/>
      <c r="G40" s="219"/>
      <c r="H40" s="219"/>
      <c r="I40" s="219"/>
      <c r="J40" s="219"/>
      <c r="K40" s="219"/>
      <c r="L40" s="219"/>
      <c r="M40" s="219"/>
      <c r="N40" s="219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20"/>
      <c r="Z40" s="220"/>
      <c r="AA40" s="221"/>
      <c r="AB40" s="221"/>
      <c r="AC40" s="222"/>
      <c r="AD40" s="223"/>
      <c r="AE40" s="224"/>
      <c r="AF40" s="225"/>
      <c r="AG40" s="224"/>
      <c r="AH40" s="226"/>
      <c r="AI40" s="221"/>
    </row>
    <row r="41" spans="1:43">
      <c r="A41" s="243"/>
      <c r="B41" s="219"/>
      <c r="C41" s="202"/>
      <c r="D41" s="202"/>
      <c r="E41" s="202"/>
      <c r="F41" s="219"/>
      <c r="G41" s="219"/>
      <c r="H41" s="219"/>
      <c r="I41" s="219"/>
      <c r="J41" s="219"/>
      <c r="K41" s="219"/>
      <c r="L41" s="219"/>
      <c r="M41" s="219"/>
      <c r="N41" s="219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20"/>
      <c r="Z41" s="220"/>
      <c r="AA41" s="221"/>
      <c r="AB41" s="221"/>
      <c r="AC41" s="222"/>
      <c r="AD41" s="223"/>
      <c r="AE41" s="224"/>
      <c r="AF41" s="225"/>
      <c r="AG41" s="224"/>
      <c r="AH41" s="226"/>
      <c r="AI41" s="221"/>
    </row>
    <row r="42" spans="1:43">
      <c r="A42" s="243"/>
      <c r="B42" s="219"/>
      <c r="C42" s="202"/>
      <c r="D42" s="202"/>
      <c r="E42" s="202"/>
      <c r="F42" s="219"/>
      <c r="G42" s="219"/>
      <c r="H42" s="219"/>
      <c r="I42" s="219"/>
      <c r="J42" s="219"/>
      <c r="K42" s="219"/>
      <c r="L42" s="219"/>
      <c r="M42" s="219"/>
      <c r="N42" s="219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20"/>
      <c r="Z42" s="220"/>
      <c r="AA42" s="221"/>
      <c r="AB42" s="221"/>
      <c r="AC42" s="222"/>
      <c r="AD42" s="223"/>
      <c r="AE42" s="224"/>
      <c r="AF42" s="225"/>
      <c r="AG42" s="224"/>
      <c r="AH42" s="226"/>
      <c r="AI42" s="221"/>
    </row>
  </sheetData>
  <sortState columnSort="1" ref="C2:X26">
    <sortCondition ref="C3:X3"/>
  </sortState>
  <mergeCells count="46">
    <mergeCell ref="AM1:AM4"/>
    <mergeCell ref="AN1:AN4"/>
    <mergeCell ref="A27:B27"/>
    <mergeCell ref="AJ1:AL1"/>
    <mergeCell ref="N1:X1"/>
    <mergeCell ref="B7:B8"/>
    <mergeCell ref="A1:B1"/>
    <mergeCell ref="C1:K1"/>
    <mergeCell ref="A2:B2"/>
    <mergeCell ref="A3:B3"/>
    <mergeCell ref="AL2:AL4"/>
    <mergeCell ref="AJ2:AJ4"/>
    <mergeCell ref="AA1:AA4"/>
    <mergeCell ref="AF1:AF4"/>
    <mergeCell ref="AC1:AC4"/>
    <mergeCell ref="AK2:AK4"/>
    <mergeCell ref="AH1:AH4"/>
    <mergeCell ref="AI1:AI4"/>
    <mergeCell ref="AD1:AD4"/>
    <mergeCell ref="AE1:AE4"/>
    <mergeCell ref="AB1:AB4"/>
    <mergeCell ref="AG1:AG4"/>
    <mergeCell ref="Z1:Z4"/>
    <mergeCell ref="Y1:Y4"/>
    <mergeCell ref="A13:A14"/>
    <mergeCell ref="A9:A10"/>
    <mergeCell ref="B9:B10"/>
    <mergeCell ref="A7:A8"/>
    <mergeCell ref="B13:B14"/>
    <mergeCell ref="A4:B4"/>
    <mergeCell ref="B5:B6"/>
    <mergeCell ref="A5:A6"/>
    <mergeCell ref="B25:B26"/>
    <mergeCell ref="A25:A26"/>
    <mergeCell ref="B11:B12"/>
    <mergeCell ref="B23:B24"/>
    <mergeCell ref="B15:B16"/>
    <mergeCell ref="B17:B18"/>
    <mergeCell ref="B19:B20"/>
    <mergeCell ref="A11:A12"/>
    <mergeCell ref="B21:B22"/>
    <mergeCell ref="A23:A24"/>
    <mergeCell ref="A15:A16"/>
    <mergeCell ref="A17:A18"/>
    <mergeCell ref="A19:A20"/>
    <mergeCell ref="A21:A22"/>
  </mergeCells>
  <phoneticPr fontId="0" type="noConversion"/>
  <dataValidations count="1">
    <dataValidation type="decimal" allowBlank="1" showInputMessage="1" showErrorMessage="1" sqref="K27:W27 N29:Q30 R29:W31 C5:I27 J5:X15 J16:T16 V16:X16 J17:X26">
      <formula1>-1</formula1>
      <formula2>20</formula2>
    </dataValidation>
  </dataValidations>
  <pageMargins left="0.39370078740157483" right="0.19" top="0.72" bottom="0.39370078740157483" header="0" footer="0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42"/>
  <sheetViews>
    <sheetView workbookViewId="0">
      <selection activeCell="P31" sqref="P31"/>
    </sheetView>
  </sheetViews>
  <sheetFormatPr defaultColWidth="3.85546875" defaultRowHeight="17.25"/>
  <cols>
    <col min="1" max="1" width="3" style="7" customWidth="1"/>
    <col min="2" max="2" width="14.5703125" style="8" customWidth="1"/>
    <col min="3" max="5" width="4.85546875" style="11" customWidth="1"/>
    <col min="6" max="14" width="4.85546875" style="8" customWidth="1"/>
    <col min="15" max="24" width="4.85546875" style="11" customWidth="1"/>
    <col min="25" max="25" width="5.28515625" style="9" customWidth="1"/>
    <col min="26" max="26" width="4.7109375" style="9" customWidth="1"/>
    <col min="27" max="27" width="5.7109375" style="10" customWidth="1"/>
    <col min="28" max="28" width="5" style="10" customWidth="1"/>
    <col min="29" max="29" width="6" style="64" customWidth="1"/>
    <col min="30" max="30" width="5.28515625" style="97" customWidth="1"/>
    <col min="31" max="31" width="5.42578125" style="156" customWidth="1"/>
    <col min="32" max="32" width="5.5703125" style="157" customWidth="1"/>
    <col min="33" max="33" width="5.7109375" style="156" customWidth="1"/>
    <col min="34" max="34" width="4.7109375" style="67" customWidth="1"/>
    <col min="35" max="35" width="5.140625" style="10" customWidth="1"/>
    <col min="36" max="36" width="4.85546875" style="10" hidden="1" customWidth="1"/>
    <col min="37" max="38" width="5" style="10" hidden="1" customWidth="1"/>
    <col min="39" max="40" width="5" style="11" customWidth="1"/>
    <col min="41" max="256" width="3.85546875" style="11"/>
    <col min="257" max="257" width="3" style="11" customWidth="1"/>
    <col min="258" max="258" width="14.5703125" style="11" customWidth="1"/>
    <col min="259" max="280" width="4.85546875" style="11" customWidth="1"/>
    <col min="281" max="281" width="5.28515625" style="11" customWidth="1"/>
    <col min="282" max="282" width="4.7109375" style="11" customWidth="1"/>
    <col min="283" max="283" width="5.7109375" style="11" customWidth="1"/>
    <col min="284" max="284" width="5" style="11" customWidth="1"/>
    <col min="285" max="285" width="6" style="11" customWidth="1"/>
    <col min="286" max="286" width="5.28515625" style="11" customWidth="1"/>
    <col min="287" max="287" width="5.42578125" style="11" customWidth="1"/>
    <col min="288" max="288" width="5.5703125" style="11" customWidth="1"/>
    <col min="289" max="289" width="5.7109375" style="11" customWidth="1"/>
    <col min="290" max="290" width="4.7109375" style="11" customWidth="1"/>
    <col min="291" max="291" width="5.140625" style="11" customWidth="1"/>
    <col min="292" max="294" width="0" style="11" hidden="1" customWidth="1"/>
    <col min="295" max="296" width="5" style="11" customWidth="1"/>
    <col min="297" max="512" width="3.85546875" style="11"/>
    <col min="513" max="513" width="3" style="11" customWidth="1"/>
    <col min="514" max="514" width="14.5703125" style="11" customWidth="1"/>
    <col min="515" max="536" width="4.85546875" style="11" customWidth="1"/>
    <col min="537" max="537" width="5.28515625" style="11" customWidth="1"/>
    <col min="538" max="538" width="4.7109375" style="11" customWidth="1"/>
    <col min="539" max="539" width="5.7109375" style="11" customWidth="1"/>
    <col min="540" max="540" width="5" style="11" customWidth="1"/>
    <col min="541" max="541" width="6" style="11" customWidth="1"/>
    <col min="542" max="542" width="5.28515625" style="11" customWidth="1"/>
    <col min="543" max="543" width="5.42578125" style="11" customWidth="1"/>
    <col min="544" max="544" width="5.5703125" style="11" customWidth="1"/>
    <col min="545" max="545" width="5.7109375" style="11" customWidth="1"/>
    <col min="546" max="546" width="4.7109375" style="11" customWidth="1"/>
    <col min="547" max="547" width="5.140625" style="11" customWidth="1"/>
    <col min="548" max="550" width="0" style="11" hidden="1" customWidth="1"/>
    <col min="551" max="552" width="5" style="11" customWidth="1"/>
    <col min="553" max="768" width="3.85546875" style="11"/>
    <col min="769" max="769" width="3" style="11" customWidth="1"/>
    <col min="770" max="770" width="14.5703125" style="11" customWidth="1"/>
    <col min="771" max="792" width="4.85546875" style="11" customWidth="1"/>
    <col min="793" max="793" width="5.28515625" style="11" customWidth="1"/>
    <col min="794" max="794" width="4.7109375" style="11" customWidth="1"/>
    <col min="795" max="795" width="5.7109375" style="11" customWidth="1"/>
    <col min="796" max="796" width="5" style="11" customWidth="1"/>
    <col min="797" max="797" width="6" style="11" customWidth="1"/>
    <col min="798" max="798" width="5.28515625" style="11" customWidth="1"/>
    <col min="799" max="799" width="5.42578125" style="11" customWidth="1"/>
    <col min="800" max="800" width="5.5703125" style="11" customWidth="1"/>
    <col min="801" max="801" width="5.7109375" style="11" customWidth="1"/>
    <col min="802" max="802" width="4.7109375" style="11" customWidth="1"/>
    <col min="803" max="803" width="5.140625" style="11" customWidth="1"/>
    <col min="804" max="806" width="0" style="11" hidden="1" customWidth="1"/>
    <col min="807" max="808" width="5" style="11" customWidth="1"/>
    <col min="809" max="1024" width="3.85546875" style="11"/>
    <col min="1025" max="1025" width="3" style="11" customWidth="1"/>
    <col min="1026" max="1026" width="14.5703125" style="11" customWidth="1"/>
    <col min="1027" max="1048" width="4.85546875" style="11" customWidth="1"/>
    <col min="1049" max="1049" width="5.28515625" style="11" customWidth="1"/>
    <col min="1050" max="1050" width="4.7109375" style="11" customWidth="1"/>
    <col min="1051" max="1051" width="5.7109375" style="11" customWidth="1"/>
    <col min="1052" max="1052" width="5" style="11" customWidth="1"/>
    <col min="1053" max="1053" width="6" style="11" customWidth="1"/>
    <col min="1054" max="1054" width="5.28515625" style="11" customWidth="1"/>
    <col min="1055" max="1055" width="5.42578125" style="11" customWidth="1"/>
    <col min="1056" max="1056" width="5.5703125" style="11" customWidth="1"/>
    <col min="1057" max="1057" width="5.7109375" style="11" customWidth="1"/>
    <col min="1058" max="1058" width="4.7109375" style="11" customWidth="1"/>
    <col min="1059" max="1059" width="5.140625" style="11" customWidth="1"/>
    <col min="1060" max="1062" width="0" style="11" hidden="1" customWidth="1"/>
    <col min="1063" max="1064" width="5" style="11" customWidth="1"/>
    <col min="1065" max="1280" width="3.85546875" style="11"/>
    <col min="1281" max="1281" width="3" style="11" customWidth="1"/>
    <col min="1282" max="1282" width="14.5703125" style="11" customWidth="1"/>
    <col min="1283" max="1304" width="4.85546875" style="11" customWidth="1"/>
    <col min="1305" max="1305" width="5.28515625" style="11" customWidth="1"/>
    <col min="1306" max="1306" width="4.7109375" style="11" customWidth="1"/>
    <col min="1307" max="1307" width="5.7109375" style="11" customWidth="1"/>
    <col min="1308" max="1308" width="5" style="11" customWidth="1"/>
    <col min="1309" max="1309" width="6" style="11" customWidth="1"/>
    <col min="1310" max="1310" width="5.28515625" style="11" customWidth="1"/>
    <col min="1311" max="1311" width="5.42578125" style="11" customWidth="1"/>
    <col min="1312" max="1312" width="5.5703125" style="11" customWidth="1"/>
    <col min="1313" max="1313" width="5.7109375" style="11" customWidth="1"/>
    <col min="1314" max="1314" width="4.7109375" style="11" customWidth="1"/>
    <col min="1315" max="1315" width="5.140625" style="11" customWidth="1"/>
    <col min="1316" max="1318" width="0" style="11" hidden="1" customWidth="1"/>
    <col min="1319" max="1320" width="5" style="11" customWidth="1"/>
    <col min="1321" max="1536" width="3.85546875" style="11"/>
    <col min="1537" max="1537" width="3" style="11" customWidth="1"/>
    <col min="1538" max="1538" width="14.5703125" style="11" customWidth="1"/>
    <col min="1539" max="1560" width="4.85546875" style="11" customWidth="1"/>
    <col min="1561" max="1561" width="5.28515625" style="11" customWidth="1"/>
    <col min="1562" max="1562" width="4.7109375" style="11" customWidth="1"/>
    <col min="1563" max="1563" width="5.7109375" style="11" customWidth="1"/>
    <col min="1564" max="1564" width="5" style="11" customWidth="1"/>
    <col min="1565" max="1565" width="6" style="11" customWidth="1"/>
    <col min="1566" max="1566" width="5.28515625" style="11" customWidth="1"/>
    <col min="1567" max="1567" width="5.42578125" style="11" customWidth="1"/>
    <col min="1568" max="1568" width="5.5703125" style="11" customWidth="1"/>
    <col min="1569" max="1569" width="5.7109375" style="11" customWidth="1"/>
    <col min="1570" max="1570" width="4.7109375" style="11" customWidth="1"/>
    <col min="1571" max="1571" width="5.140625" style="11" customWidth="1"/>
    <col min="1572" max="1574" width="0" style="11" hidden="1" customWidth="1"/>
    <col min="1575" max="1576" width="5" style="11" customWidth="1"/>
    <col min="1577" max="1792" width="3.85546875" style="11"/>
    <col min="1793" max="1793" width="3" style="11" customWidth="1"/>
    <col min="1794" max="1794" width="14.5703125" style="11" customWidth="1"/>
    <col min="1795" max="1816" width="4.85546875" style="11" customWidth="1"/>
    <col min="1817" max="1817" width="5.28515625" style="11" customWidth="1"/>
    <col min="1818" max="1818" width="4.7109375" style="11" customWidth="1"/>
    <col min="1819" max="1819" width="5.7109375" style="11" customWidth="1"/>
    <col min="1820" max="1820" width="5" style="11" customWidth="1"/>
    <col min="1821" max="1821" width="6" style="11" customWidth="1"/>
    <col min="1822" max="1822" width="5.28515625" style="11" customWidth="1"/>
    <col min="1823" max="1823" width="5.42578125" style="11" customWidth="1"/>
    <col min="1824" max="1824" width="5.5703125" style="11" customWidth="1"/>
    <col min="1825" max="1825" width="5.7109375" style="11" customWidth="1"/>
    <col min="1826" max="1826" width="4.7109375" style="11" customWidth="1"/>
    <col min="1827" max="1827" width="5.140625" style="11" customWidth="1"/>
    <col min="1828" max="1830" width="0" style="11" hidden="1" customWidth="1"/>
    <col min="1831" max="1832" width="5" style="11" customWidth="1"/>
    <col min="1833" max="2048" width="3.85546875" style="11"/>
    <col min="2049" max="2049" width="3" style="11" customWidth="1"/>
    <col min="2050" max="2050" width="14.5703125" style="11" customWidth="1"/>
    <col min="2051" max="2072" width="4.85546875" style="11" customWidth="1"/>
    <col min="2073" max="2073" width="5.28515625" style="11" customWidth="1"/>
    <col min="2074" max="2074" width="4.7109375" style="11" customWidth="1"/>
    <col min="2075" max="2075" width="5.7109375" style="11" customWidth="1"/>
    <col min="2076" max="2076" width="5" style="11" customWidth="1"/>
    <col min="2077" max="2077" width="6" style="11" customWidth="1"/>
    <col min="2078" max="2078" width="5.28515625" style="11" customWidth="1"/>
    <col min="2079" max="2079" width="5.42578125" style="11" customWidth="1"/>
    <col min="2080" max="2080" width="5.5703125" style="11" customWidth="1"/>
    <col min="2081" max="2081" width="5.7109375" style="11" customWidth="1"/>
    <col min="2082" max="2082" width="4.7109375" style="11" customWidth="1"/>
    <col min="2083" max="2083" width="5.140625" style="11" customWidth="1"/>
    <col min="2084" max="2086" width="0" style="11" hidden="1" customWidth="1"/>
    <col min="2087" max="2088" width="5" style="11" customWidth="1"/>
    <col min="2089" max="2304" width="3.85546875" style="11"/>
    <col min="2305" max="2305" width="3" style="11" customWidth="1"/>
    <col min="2306" max="2306" width="14.5703125" style="11" customWidth="1"/>
    <col min="2307" max="2328" width="4.85546875" style="11" customWidth="1"/>
    <col min="2329" max="2329" width="5.28515625" style="11" customWidth="1"/>
    <col min="2330" max="2330" width="4.7109375" style="11" customWidth="1"/>
    <col min="2331" max="2331" width="5.7109375" style="11" customWidth="1"/>
    <col min="2332" max="2332" width="5" style="11" customWidth="1"/>
    <col min="2333" max="2333" width="6" style="11" customWidth="1"/>
    <col min="2334" max="2334" width="5.28515625" style="11" customWidth="1"/>
    <col min="2335" max="2335" width="5.42578125" style="11" customWidth="1"/>
    <col min="2336" max="2336" width="5.5703125" style="11" customWidth="1"/>
    <col min="2337" max="2337" width="5.7109375" style="11" customWidth="1"/>
    <col min="2338" max="2338" width="4.7109375" style="11" customWidth="1"/>
    <col min="2339" max="2339" width="5.140625" style="11" customWidth="1"/>
    <col min="2340" max="2342" width="0" style="11" hidden="1" customWidth="1"/>
    <col min="2343" max="2344" width="5" style="11" customWidth="1"/>
    <col min="2345" max="2560" width="3.85546875" style="11"/>
    <col min="2561" max="2561" width="3" style="11" customWidth="1"/>
    <col min="2562" max="2562" width="14.5703125" style="11" customWidth="1"/>
    <col min="2563" max="2584" width="4.85546875" style="11" customWidth="1"/>
    <col min="2585" max="2585" width="5.28515625" style="11" customWidth="1"/>
    <col min="2586" max="2586" width="4.7109375" style="11" customWidth="1"/>
    <col min="2587" max="2587" width="5.7109375" style="11" customWidth="1"/>
    <col min="2588" max="2588" width="5" style="11" customWidth="1"/>
    <col min="2589" max="2589" width="6" style="11" customWidth="1"/>
    <col min="2590" max="2590" width="5.28515625" style="11" customWidth="1"/>
    <col min="2591" max="2591" width="5.42578125" style="11" customWidth="1"/>
    <col min="2592" max="2592" width="5.5703125" style="11" customWidth="1"/>
    <col min="2593" max="2593" width="5.7109375" style="11" customWidth="1"/>
    <col min="2594" max="2594" width="4.7109375" style="11" customWidth="1"/>
    <col min="2595" max="2595" width="5.140625" style="11" customWidth="1"/>
    <col min="2596" max="2598" width="0" style="11" hidden="1" customWidth="1"/>
    <col min="2599" max="2600" width="5" style="11" customWidth="1"/>
    <col min="2601" max="2816" width="3.85546875" style="11"/>
    <col min="2817" max="2817" width="3" style="11" customWidth="1"/>
    <col min="2818" max="2818" width="14.5703125" style="11" customWidth="1"/>
    <col min="2819" max="2840" width="4.85546875" style="11" customWidth="1"/>
    <col min="2841" max="2841" width="5.28515625" style="11" customWidth="1"/>
    <col min="2842" max="2842" width="4.7109375" style="11" customWidth="1"/>
    <col min="2843" max="2843" width="5.7109375" style="11" customWidth="1"/>
    <col min="2844" max="2844" width="5" style="11" customWidth="1"/>
    <col min="2845" max="2845" width="6" style="11" customWidth="1"/>
    <col min="2846" max="2846" width="5.28515625" style="11" customWidth="1"/>
    <col min="2847" max="2847" width="5.42578125" style="11" customWidth="1"/>
    <col min="2848" max="2848" width="5.5703125" style="11" customWidth="1"/>
    <col min="2849" max="2849" width="5.7109375" style="11" customWidth="1"/>
    <col min="2850" max="2850" width="4.7109375" style="11" customWidth="1"/>
    <col min="2851" max="2851" width="5.140625" style="11" customWidth="1"/>
    <col min="2852" max="2854" width="0" style="11" hidden="1" customWidth="1"/>
    <col min="2855" max="2856" width="5" style="11" customWidth="1"/>
    <col min="2857" max="3072" width="3.85546875" style="11"/>
    <col min="3073" max="3073" width="3" style="11" customWidth="1"/>
    <col min="3074" max="3074" width="14.5703125" style="11" customWidth="1"/>
    <col min="3075" max="3096" width="4.85546875" style="11" customWidth="1"/>
    <col min="3097" max="3097" width="5.28515625" style="11" customWidth="1"/>
    <col min="3098" max="3098" width="4.7109375" style="11" customWidth="1"/>
    <col min="3099" max="3099" width="5.7109375" style="11" customWidth="1"/>
    <col min="3100" max="3100" width="5" style="11" customWidth="1"/>
    <col min="3101" max="3101" width="6" style="11" customWidth="1"/>
    <col min="3102" max="3102" width="5.28515625" style="11" customWidth="1"/>
    <col min="3103" max="3103" width="5.42578125" style="11" customWidth="1"/>
    <col min="3104" max="3104" width="5.5703125" style="11" customWidth="1"/>
    <col min="3105" max="3105" width="5.7109375" style="11" customWidth="1"/>
    <col min="3106" max="3106" width="4.7109375" style="11" customWidth="1"/>
    <col min="3107" max="3107" width="5.140625" style="11" customWidth="1"/>
    <col min="3108" max="3110" width="0" style="11" hidden="1" customWidth="1"/>
    <col min="3111" max="3112" width="5" style="11" customWidth="1"/>
    <col min="3113" max="3328" width="3.85546875" style="11"/>
    <col min="3329" max="3329" width="3" style="11" customWidth="1"/>
    <col min="3330" max="3330" width="14.5703125" style="11" customWidth="1"/>
    <col min="3331" max="3352" width="4.85546875" style="11" customWidth="1"/>
    <col min="3353" max="3353" width="5.28515625" style="11" customWidth="1"/>
    <col min="3354" max="3354" width="4.7109375" style="11" customWidth="1"/>
    <col min="3355" max="3355" width="5.7109375" style="11" customWidth="1"/>
    <col min="3356" max="3356" width="5" style="11" customWidth="1"/>
    <col min="3357" max="3357" width="6" style="11" customWidth="1"/>
    <col min="3358" max="3358" width="5.28515625" style="11" customWidth="1"/>
    <col min="3359" max="3359" width="5.42578125" style="11" customWidth="1"/>
    <col min="3360" max="3360" width="5.5703125" style="11" customWidth="1"/>
    <col min="3361" max="3361" width="5.7109375" style="11" customWidth="1"/>
    <col min="3362" max="3362" width="4.7109375" style="11" customWidth="1"/>
    <col min="3363" max="3363" width="5.140625" style="11" customWidth="1"/>
    <col min="3364" max="3366" width="0" style="11" hidden="1" customWidth="1"/>
    <col min="3367" max="3368" width="5" style="11" customWidth="1"/>
    <col min="3369" max="3584" width="3.85546875" style="11"/>
    <col min="3585" max="3585" width="3" style="11" customWidth="1"/>
    <col min="3586" max="3586" width="14.5703125" style="11" customWidth="1"/>
    <col min="3587" max="3608" width="4.85546875" style="11" customWidth="1"/>
    <col min="3609" max="3609" width="5.28515625" style="11" customWidth="1"/>
    <col min="3610" max="3610" width="4.7109375" style="11" customWidth="1"/>
    <col min="3611" max="3611" width="5.7109375" style="11" customWidth="1"/>
    <col min="3612" max="3612" width="5" style="11" customWidth="1"/>
    <col min="3613" max="3613" width="6" style="11" customWidth="1"/>
    <col min="3614" max="3614" width="5.28515625" style="11" customWidth="1"/>
    <col min="3615" max="3615" width="5.42578125" style="11" customWidth="1"/>
    <col min="3616" max="3616" width="5.5703125" style="11" customWidth="1"/>
    <col min="3617" max="3617" width="5.7109375" style="11" customWidth="1"/>
    <col min="3618" max="3618" width="4.7109375" style="11" customWidth="1"/>
    <col min="3619" max="3619" width="5.140625" style="11" customWidth="1"/>
    <col min="3620" max="3622" width="0" style="11" hidden="1" customWidth="1"/>
    <col min="3623" max="3624" width="5" style="11" customWidth="1"/>
    <col min="3625" max="3840" width="3.85546875" style="11"/>
    <col min="3841" max="3841" width="3" style="11" customWidth="1"/>
    <col min="3842" max="3842" width="14.5703125" style="11" customWidth="1"/>
    <col min="3843" max="3864" width="4.85546875" style="11" customWidth="1"/>
    <col min="3865" max="3865" width="5.28515625" style="11" customWidth="1"/>
    <col min="3866" max="3866" width="4.7109375" style="11" customWidth="1"/>
    <col min="3867" max="3867" width="5.7109375" style="11" customWidth="1"/>
    <col min="3868" max="3868" width="5" style="11" customWidth="1"/>
    <col min="3869" max="3869" width="6" style="11" customWidth="1"/>
    <col min="3870" max="3870" width="5.28515625" style="11" customWidth="1"/>
    <col min="3871" max="3871" width="5.42578125" style="11" customWidth="1"/>
    <col min="3872" max="3872" width="5.5703125" style="11" customWidth="1"/>
    <col min="3873" max="3873" width="5.7109375" style="11" customWidth="1"/>
    <col min="3874" max="3874" width="4.7109375" style="11" customWidth="1"/>
    <col min="3875" max="3875" width="5.140625" style="11" customWidth="1"/>
    <col min="3876" max="3878" width="0" style="11" hidden="1" customWidth="1"/>
    <col min="3879" max="3880" width="5" style="11" customWidth="1"/>
    <col min="3881" max="4096" width="3.85546875" style="11"/>
    <col min="4097" max="4097" width="3" style="11" customWidth="1"/>
    <col min="4098" max="4098" width="14.5703125" style="11" customWidth="1"/>
    <col min="4099" max="4120" width="4.85546875" style="11" customWidth="1"/>
    <col min="4121" max="4121" width="5.28515625" style="11" customWidth="1"/>
    <col min="4122" max="4122" width="4.7109375" style="11" customWidth="1"/>
    <col min="4123" max="4123" width="5.7109375" style="11" customWidth="1"/>
    <col min="4124" max="4124" width="5" style="11" customWidth="1"/>
    <col min="4125" max="4125" width="6" style="11" customWidth="1"/>
    <col min="4126" max="4126" width="5.28515625" style="11" customWidth="1"/>
    <col min="4127" max="4127" width="5.42578125" style="11" customWidth="1"/>
    <col min="4128" max="4128" width="5.5703125" style="11" customWidth="1"/>
    <col min="4129" max="4129" width="5.7109375" style="11" customWidth="1"/>
    <col min="4130" max="4130" width="4.7109375" style="11" customWidth="1"/>
    <col min="4131" max="4131" width="5.140625" style="11" customWidth="1"/>
    <col min="4132" max="4134" width="0" style="11" hidden="1" customWidth="1"/>
    <col min="4135" max="4136" width="5" style="11" customWidth="1"/>
    <col min="4137" max="4352" width="3.85546875" style="11"/>
    <col min="4353" max="4353" width="3" style="11" customWidth="1"/>
    <col min="4354" max="4354" width="14.5703125" style="11" customWidth="1"/>
    <col min="4355" max="4376" width="4.85546875" style="11" customWidth="1"/>
    <col min="4377" max="4377" width="5.28515625" style="11" customWidth="1"/>
    <col min="4378" max="4378" width="4.7109375" style="11" customWidth="1"/>
    <col min="4379" max="4379" width="5.7109375" style="11" customWidth="1"/>
    <col min="4380" max="4380" width="5" style="11" customWidth="1"/>
    <col min="4381" max="4381" width="6" style="11" customWidth="1"/>
    <col min="4382" max="4382" width="5.28515625" style="11" customWidth="1"/>
    <col min="4383" max="4383" width="5.42578125" style="11" customWidth="1"/>
    <col min="4384" max="4384" width="5.5703125" style="11" customWidth="1"/>
    <col min="4385" max="4385" width="5.7109375" style="11" customWidth="1"/>
    <col min="4386" max="4386" width="4.7109375" style="11" customWidth="1"/>
    <col min="4387" max="4387" width="5.140625" style="11" customWidth="1"/>
    <col min="4388" max="4390" width="0" style="11" hidden="1" customWidth="1"/>
    <col min="4391" max="4392" width="5" style="11" customWidth="1"/>
    <col min="4393" max="4608" width="3.85546875" style="11"/>
    <col min="4609" max="4609" width="3" style="11" customWidth="1"/>
    <col min="4610" max="4610" width="14.5703125" style="11" customWidth="1"/>
    <col min="4611" max="4632" width="4.85546875" style="11" customWidth="1"/>
    <col min="4633" max="4633" width="5.28515625" style="11" customWidth="1"/>
    <col min="4634" max="4634" width="4.7109375" style="11" customWidth="1"/>
    <col min="4635" max="4635" width="5.7109375" style="11" customWidth="1"/>
    <col min="4636" max="4636" width="5" style="11" customWidth="1"/>
    <col min="4637" max="4637" width="6" style="11" customWidth="1"/>
    <col min="4638" max="4638" width="5.28515625" style="11" customWidth="1"/>
    <col min="4639" max="4639" width="5.42578125" style="11" customWidth="1"/>
    <col min="4640" max="4640" width="5.5703125" style="11" customWidth="1"/>
    <col min="4641" max="4641" width="5.7109375" style="11" customWidth="1"/>
    <col min="4642" max="4642" width="4.7109375" style="11" customWidth="1"/>
    <col min="4643" max="4643" width="5.140625" style="11" customWidth="1"/>
    <col min="4644" max="4646" width="0" style="11" hidden="1" customWidth="1"/>
    <col min="4647" max="4648" width="5" style="11" customWidth="1"/>
    <col min="4649" max="4864" width="3.85546875" style="11"/>
    <col min="4865" max="4865" width="3" style="11" customWidth="1"/>
    <col min="4866" max="4866" width="14.5703125" style="11" customWidth="1"/>
    <col min="4867" max="4888" width="4.85546875" style="11" customWidth="1"/>
    <col min="4889" max="4889" width="5.28515625" style="11" customWidth="1"/>
    <col min="4890" max="4890" width="4.7109375" style="11" customWidth="1"/>
    <col min="4891" max="4891" width="5.7109375" style="11" customWidth="1"/>
    <col min="4892" max="4892" width="5" style="11" customWidth="1"/>
    <col min="4893" max="4893" width="6" style="11" customWidth="1"/>
    <col min="4894" max="4894" width="5.28515625" style="11" customWidth="1"/>
    <col min="4895" max="4895" width="5.42578125" style="11" customWidth="1"/>
    <col min="4896" max="4896" width="5.5703125" style="11" customWidth="1"/>
    <col min="4897" max="4897" width="5.7109375" style="11" customWidth="1"/>
    <col min="4898" max="4898" width="4.7109375" style="11" customWidth="1"/>
    <col min="4899" max="4899" width="5.140625" style="11" customWidth="1"/>
    <col min="4900" max="4902" width="0" style="11" hidden="1" customWidth="1"/>
    <col min="4903" max="4904" width="5" style="11" customWidth="1"/>
    <col min="4905" max="5120" width="3.85546875" style="11"/>
    <col min="5121" max="5121" width="3" style="11" customWidth="1"/>
    <col min="5122" max="5122" width="14.5703125" style="11" customWidth="1"/>
    <col min="5123" max="5144" width="4.85546875" style="11" customWidth="1"/>
    <col min="5145" max="5145" width="5.28515625" style="11" customWidth="1"/>
    <col min="5146" max="5146" width="4.7109375" style="11" customWidth="1"/>
    <col min="5147" max="5147" width="5.7109375" style="11" customWidth="1"/>
    <col min="5148" max="5148" width="5" style="11" customWidth="1"/>
    <col min="5149" max="5149" width="6" style="11" customWidth="1"/>
    <col min="5150" max="5150" width="5.28515625" style="11" customWidth="1"/>
    <col min="5151" max="5151" width="5.42578125" style="11" customWidth="1"/>
    <col min="5152" max="5152" width="5.5703125" style="11" customWidth="1"/>
    <col min="5153" max="5153" width="5.7109375" style="11" customWidth="1"/>
    <col min="5154" max="5154" width="4.7109375" style="11" customWidth="1"/>
    <col min="5155" max="5155" width="5.140625" style="11" customWidth="1"/>
    <col min="5156" max="5158" width="0" style="11" hidden="1" customWidth="1"/>
    <col min="5159" max="5160" width="5" style="11" customWidth="1"/>
    <col min="5161" max="5376" width="3.85546875" style="11"/>
    <col min="5377" max="5377" width="3" style="11" customWidth="1"/>
    <col min="5378" max="5378" width="14.5703125" style="11" customWidth="1"/>
    <col min="5379" max="5400" width="4.85546875" style="11" customWidth="1"/>
    <col min="5401" max="5401" width="5.28515625" style="11" customWidth="1"/>
    <col min="5402" max="5402" width="4.7109375" style="11" customWidth="1"/>
    <col min="5403" max="5403" width="5.7109375" style="11" customWidth="1"/>
    <col min="5404" max="5404" width="5" style="11" customWidth="1"/>
    <col min="5405" max="5405" width="6" style="11" customWidth="1"/>
    <col min="5406" max="5406" width="5.28515625" style="11" customWidth="1"/>
    <col min="5407" max="5407" width="5.42578125" style="11" customWidth="1"/>
    <col min="5408" max="5408" width="5.5703125" style="11" customWidth="1"/>
    <col min="5409" max="5409" width="5.7109375" style="11" customWidth="1"/>
    <col min="5410" max="5410" width="4.7109375" style="11" customWidth="1"/>
    <col min="5411" max="5411" width="5.140625" style="11" customWidth="1"/>
    <col min="5412" max="5414" width="0" style="11" hidden="1" customWidth="1"/>
    <col min="5415" max="5416" width="5" style="11" customWidth="1"/>
    <col min="5417" max="5632" width="3.85546875" style="11"/>
    <col min="5633" max="5633" width="3" style="11" customWidth="1"/>
    <col min="5634" max="5634" width="14.5703125" style="11" customWidth="1"/>
    <col min="5635" max="5656" width="4.85546875" style="11" customWidth="1"/>
    <col min="5657" max="5657" width="5.28515625" style="11" customWidth="1"/>
    <col min="5658" max="5658" width="4.7109375" style="11" customWidth="1"/>
    <col min="5659" max="5659" width="5.7109375" style="11" customWidth="1"/>
    <col min="5660" max="5660" width="5" style="11" customWidth="1"/>
    <col min="5661" max="5661" width="6" style="11" customWidth="1"/>
    <col min="5662" max="5662" width="5.28515625" style="11" customWidth="1"/>
    <col min="5663" max="5663" width="5.42578125" style="11" customWidth="1"/>
    <col min="5664" max="5664" width="5.5703125" style="11" customWidth="1"/>
    <col min="5665" max="5665" width="5.7109375" style="11" customWidth="1"/>
    <col min="5666" max="5666" width="4.7109375" style="11" customWidth="1"/>
    <col min="5667" max="5667" width="5.140625" style="11" customWidth="1"/>
    <col min="5668" max="5670" width="0" style="11" hidden="1" customWidth="1"/>
    <col min="5671" max="5672" width="5" style="11" customWidth="1"/>
    <col min="5673" max="5888" width="3.85546875" style="11"/>
    <col min="5889" max="5889" width="3" style="11" customWidth="1"/>
    <col min="5890" max="5890" width="14.5703125" style="11" customWidth="1"/>
    <col min="5891" max="5912" width="4.85546875" style="11" customWidth="1"/>
    <col min="5913" max="5913" width="5.28515625" style="11" customWidth="1"/>
    <col min="5914" max="5914" width="4.7109375" style="11" customWidth="1"/>
    <col min="5915" max="5915" width="5.7109375" style="11" customWidth="1"/>
    <col min="5916" max="5916" width="5" style="11" customWidth="1"/>
    <col min="5917" max="5917" width="6" style="11" customWidth="1"/>
    <col min="5918" max="5918" width="5.28515625" style="11" customWidth="1"/>
    <col min="5919" max="5919" width="5.42578125" style="11" customWidth="1"/>
    <col min="5920" max="5920" width="5.5703125" style="11" customWidth="1"/>
    <col min="5921" max="5921" width="5.7109375" style="11" customWidth="1"/>
    <col min="5922" max="5922" width="4.7109375" style="11" customWidth="1"/>
    <col min="5923" max="5923" width="5.140625" style="11" customWidth="1"/>
    <col min="5924" max="5926" width="0" style="11" hidden="1" customWidth="1"/>
    <col min="5927" max="5928" width="5" style="11" customWidth="1"/>
    <col min="5929" max="6144" width="3.85546875" style="11"/>
    <col min="6145" max="6145" width="3" style="11" customWidth="1"/>
    <col min="6146" max="6146" width="14.5703125" style="11" customWidth="1"/>
    <col min="6147" max="6168" width="4.85546875" style="11" customWidth="1"/>
    <col min="6169" max="6169" width="5.28515625" style="11" customWidth="1"/>
    <col min="6170" max="6170" width="4.7109375" style="11" customWidth="1"/>
    <col min="6171" max="6171" width="5.7109375" style="11" customWidth="1"/>
    <col min="6172" max="6172" width="5" style="11" customWidth="1"/>
    <col min="6173" max="6173" width="6" style="11" customWidth="1"/>
    <col min="6174" max="6174" width="5.28515625" style="11" customWidth="1"/>
    <col min="6175" max="6175" width="5.42578125" style="11" customWidth="1"/>
    <col min="6176" max="6176" width="5.5703125" style="11" customWidth="1"/>
    <col min="6177" max="6177" width="5.7109375" style="11" customWidth="1"/>
    <col min="6178" max="6178" width="4.7109375" style="11" customWidth="1"/>
    <col min="6179" max="6179" width="5.140625" style="11" customWidth="1"/>
    <col min="6180" max="6182" width="0" style="11" hidden="1" customWidth="1"/>
    <col min="6183" max="6184" width="5" style="11" customWidth="1"/>
    <col min="6185" max="6400" width="3.85546875" style="11"/>
    <col min="6401" max="6401" width="3" style="11" customWidth="1"/>
    <col min="6402" max="6402" width="14.5703125" style="11" customWidth="1"/>
    <col min="6403" max="6424" width="4.85546875" style="11" customWidth="1"/>
    <col min="6425" max="6425" width="5.28515625" style="11" customWidth="1"/>
    <col min="6426" max="6426" width="4.7109375" style="11" customWidth="1"/>
    <col min="6427" max="6427" width="5.7109375" style="11" customWidth="1"/>
    <col min="6428" max="6428" width="5" style="11" customWidth="1"/>
    <col min="6429" max="6429" width="6" style="11" customWidth="1"/>
    <col min="6430" max="6430" width="5.28515625" style="11" customWidth="1"/>
    <col min="6431" max="6431" width="5.42578125" style="11" customWidth="1"/>
    <col min="6432" max="6432" width="5.5703125" style="11" customWidth="1"/>
    <col min="6433" max="6433" width="5.7109375" style="11" customWidth="1"/>
    <col min="6434" max="6434" width="4.7109375" style="11" customWidth="1"/>
    <col min="6435" max="6435" width="5.140625" style="11" customWidth="1"/>
    <col min="6436" max="6438" width="0" style="11" hidden="1" customWidth="1"/>
    <col min="6439" max="6440" width="5" style="11" customWidth="1"/>
    <col min="6441" max="6656" width="3.85546875" style="11"/>
    <col min="6657" max="6657" width="3" style="11" customWidth="1"/>
    <col min="6658" max="6658" width="14.5703125" style="11" customWidth="1"/>
    <col min="6659" max="6680" width="4.85546875" style="11" customWidth="1"/>
    <col min="6681" max="6681" width="5.28515625" style="11" customWidth="1"/>
    <col min="6682" max="6682" width="4.7109375" style="11" customWidth="1"/>
    <col min="6683" max="6683" width="5.7109375" style="11" customWidth="1"/>
    <col min="6684" max="6684" width="5" style="11" customWidth="1"/>
    <col min="6685" max="6685" width="6" style="11" customWidth="1"/>
    <col min="6686" max="6686" width="5.28515625" style="11" customWidth="1"/>
    <col min="6687" max="6687" width="5.42578125" style="11" customWidth="1"/>
    <col min="6688" max="6688" width="5.5703125" style="11" customWidth="1"/>
    <col min="6689" max="6689" width="5.7109375" style="11" customWidth="1"/>
    <col min="6690" max="6690" width="4.7109375" style="11" customWidth="1"/>
    <col min="6691" max="6691" width="5.140625" style="11" customWidth="1"/>
    <col min="6692" max="6694" width="0" style="11" hidden="1" customWidth="1"/>
    <col min="6695" max="6696" width="5" style="11" customWidth="1"/>
    <col min="6697" max="6912" width="3.85546875" style="11"/>
    <col min="6913" max="6913" width="3" style="11" customWidth="1"/>
    <col min="6914" max="6914" width="14.5703125" style="11" customWidth="1"/>
    <col min="6915" max="6936" width="4.85546875" style="11" customWidth="1"/>
    <col min="6937" max="6937" width="5.28515625" style="11" customWidth="1"/>
    <col min="6938" max="6938" width="4.7109375" style="11" customWidth="1"/>
    <col min="6939" max="6939" width="5.7109375" style="11" customWidth="1"/>
    <col min="6940" max="6940" width="5" style="11" customWidth="1"/>
    <col min="6941" max="6941" width="6" style="11" customWidth="1"/>
    <col min="6942" max="6942" width="5.28515625" style="11" customWidth="1"/>
    <col min="6943" max="6943" width="5.42578125" style="11" customWidth="1"/>
    <col min="6944" max="6944" width="5.5703125" style="11" customWidth="1"/>
    <col min="6945" max="6945" width="5.7109375" style="11" customWidth="1"/>
    <col min="6946" max="6946" width="4.7109375" style="11" customWidth="1"/>
    <col min="6947" max="6947" width="5.140625" style="11" customWidth="1"/>
    <col min="6948" max="6950" width="0" style="11" hidden="1" customWidth="1"/>
    <col min="6951" max="6952" width="5" style="11" customWidth="1"/>
    <col min="6953" max="7168" width="3.85546875" style="11"/>
    <col min="7169" max="7169" width="3" style="11" customWidth="1"/>
    <col min="7170" max="7170" width="14.5703125" style="11" customWidth="1"/>
    <col min="7171" max="7192" width="4.85546875" style="11" customWidth="1"/>
    <col min="7193" max="7193" width="5.28515625" style="11" customWidth="1"/>
    <col min="7194" max="7194" width="4.7109375" style="11" customWidth="1"/>
    <col min="7195" max="7195" width="5.7109375" style="11" customWidth="1"/>
    <col min="7196" max="7196" width="5" style="11" customWidth="1"/>
    <col min="7197" max="7197" width="6" style="11" customWidth="1"/>
    <col min="7198" max="7198" width="5.28515625" style="11" customWidth="1"/>
    <col min="7199" max="7199" width="5.42578125" style="11" customWidth="1"/>
    <col min="7200" max="7200" width="5.5703125" style="11" customWidth="1"/>
    <col min="7201" max="7201" width="5.7109375" style="11" customWidth="1"/>
    <col min="7202" max="7202" width="4.7109375" style="11" customWidth="1"/>
    <col min="7203" max="7203" width="5.140625" style="11" customWidth="1"/>
    <col min="7204" max="7206" width="0" style="11" hidden="1" customWidth="1"/>
    <col min="7207" max="7208" width="5" style="11" customWidth="1"/>
    <col min="7209" max="7424" width="3.85546875" style="11"/>
    <col min="7425" max="7425" width="3" style="11" customWidth="1"/>
    <col min="7426" max="7426" width="14.5703125" style="11" customWidth="1"/>
    <col min="7427" max="7448" width="4.85546875" style="11" customWidth="1"/>
    <col min="7449" max="7449" width="5.28515625" style="11" customWidth="1"/>
    <col min="7450" max="7450" width="4.7109375" style="11" customWidth="1"/>
    <col min="7451" max="7451" width="5.7109375" style="11" customWidth="1"/>
    <col min="7452" max="7452" width="5" style="11" customWidth="1"/>
    <col min="7453" max="7453" width="6" style="11" customWidth="1"/>
    <col min="7454" max="7454" width="5.28515625" style="11" customWidth="1"/>
    <col min="7455" max="7455" width="5.42578125" style="11" customWidth="1"/>
    <col min="7456" max="7456" width="5.5703125" style="11" customWidth="1"/>
    <col min="7457" max="7457" width="5.7109375" style="11" customWidth="1"/>
    <col min="7458" max="7458" width="4.7109375" style="11" customWidth="1"/>
    <col min="7459" max="7459" width="5.140625" style="11" customWidth="1"/>
    <col min="7460" max="7462" width="0" style="11" hidden="1" customWidth="1"/>
    <col min="7463" max="7464" width="5" style="11" customWidth="1"/>
    <col min="7465" max="7680" width="3.85546875" style="11"/>
    <col min="7681" max="7681" width="3" style="11" customWidth="1"/>
    <col min="7682" max="7682" width="14.5703125" style="11" customWidth="1"/>
    <col min="7683" max="7704" width="4.85546875" style="11" customWidth="1"/>
    <col min="7705" max="7705" width="5.28515625" style="11" customWidth="1"/>
    <col min="7706" max="7706" width="4.7109375" style="11" customWidth="1"/>
    <col min="7707" max="7707" width="5.7109375" style="11" customWidth="1"/>
    <col min="7708" max="7708" width="5" style="11" customWidth="1"/>
    <col min="7709" max="7709" width="6" style="11" customWidth="1"/>
    <col min="7710" max="7710" width="5.28515625" style="11" customWidth="1"/>
    <col min="7711" max="7711" width="5.42578125" style="11" customWidth="1"/>
    <col min="7712" max="7712" width="5.5703125" style="11" customWidth="1"/>
    <col min="7713" max="7713" width="5.7109375" style="11" customWidth="1"/>
    <col min="7714" max="7714" width="4.7109375" style="11" customWidth="1"/>
    <col min="7715" max="7715" width="5.140625" style="11" customWidth="1"/>
    <col min="7716" max="7718" width="0" style="11" hidden="1" customWidth="1"/>
    <col min="7719" max="7720" width="5" style="11" customWidth="1"/>
    <col min="7721" max="7936" width="3.85546875" style="11"/>
    <col min="7937" max="7937" width="3" style="11" customWidth="1"/>
    <col min="7938" max="7938" width="14.5703125" style="11" customWidth="1"/>
    <col min="7939" max="7960" width="4.85546875" style="11" customWidth="1"/>
    <col min="7961" max="7961" width="5.28515625" style="11" customWidth="1"/>
    <col min="7962" max="7962" width="4.7109375" style="11" customWidth="1"/>
    <col min="7963" max="7963" width="5.7109375" style="11" customWidth="1"/>
    <col min="7964" max="7964" width="5" style="11" customWidth="1"/>
    <col min="7965" max="7965" width="6" style="11" customWidth="1"/>
    <col min="7966" max="7966" width="5.28515625" style="11" customWidth="1"/>
    <col min="7967" max="7967" width="5.42578125" style="11" customWidth="1"/>
    <col min="7968" max="7968" width="5.5703125" style="11" customWidth="1"/>
    <col min="7969" max="7969" width="5.7109375" style="11" customWidth="1"/>
    <col min="7970" max="7970" width="4.7109375" style="11" customWidth="1"/>
    <col min="7971" max="7971" width="5.140625" style="11" customWidth="1"/>
    <col min="7972" max="7974" width="0" style="11" hidden="1" customWidth="1"/>
    <col min="7975" max="7976" width="5" style="11" customWidth="1"/>
    <col min="7977" max="8192" width="3.85546875" style="11"/>
    <col min="8193" max="8193" width="3" style="11" customWidth="1"/>
    <col min="8194" max="8194" width="14.5703125" style="11" customWidth="1"/>
    <col min="8195" max="8216" width="4.85546875" style="11" customWidth="1"/>
    <col min="8217" max="8217" width="5.28515625" style="11" customWidth="1"/>
    <col min="8218" max="8218" width="4.7109375" style="11" customWidth="1"/>
    <col min="8219" max="8219" width="5.7109375" style="11" customWidth="1"/>
    <col min="8220" max="8220" width="5" style="11" customWidth="1"/>
    <col min="8221" max="8221" width="6" style="11" customWidth="1"/>
    <col min="8222" max="8222" width="5.28515625" style="11" customWidth="1"/>
    <col min="8223" max="8223" width="5.42578125" style="11" customWidth="1"/>
    <col min="8224" max="8224" width="5.5703125" style="11" customWidth="1"/>
    <col min="8225" max="8225" width="5.7109375" style="11" customWidth="1"/>
    <col min="8226" max="8226" width="4.7109375" style="11" customWidth="1"/>
    <col min="8227" max="8227" width="5.140625" style="11" customWidth="1"/>
    <col min="8228" max="8230" width="0" style="11" hidden="1" customWidth="1"/>
    <col min="8231" max="8232" width="5" style="11" customWidth="1"/>
    <col min="8233" max="8448" width="3.85546875" style="11"/>
    <col min="8449" max="8449" width="3" style="11" customWidth="1"/>
    <col min="8450" max="8450" width="14.5703125" style="11" customWidth="1"/>
    <col min="8451" max="8472" width="4.85546875" style="11" customWidth="1"/>
    <col min="8473" max="8473" width="5.28515625" style="11" customWidth="1"/>
    <col min="8474" max="8474" width="4.7109375" style="11" customWidth="1"/>
    <col min="8475" max="8475" width="5.7109375" style="11" customWidth="1"/>
    <col min="8476" max="8476" width="5" style="11" customWidth="1"/>
    <col min="8477" max="8477" width="6" style="11" customWidth="1"/>
    <col min="8478" max="8478" width="5.28515625" style="11" customWidth="1"/>
    <col min="8479" max="8479" width="5.42578125" style="11" customWidth="1"/>
    <col min="8480" max="8480" width="5.5703125" style="11" customWidth="1"/>
    <col min="8481" max="8481" width="5.7109375" style="11" customWidth="1"/>
    <col min="8482" max="8482" width="4.7109375" style="11" customWidth="1"/>
    <col min="8483" max="8483" width="5.140625" style="11" customWidth="1"/>
    <col min="8484" max="8486" width="0" style="11" hidden="1" customWidth="1"/>
    <col min="8487" max="8488" width="5" style="11" customWidth="1"/>
    <col min="8489" max="8704" width="3.85546875" style="11"/>
    <col min="8705" max="8705" width="3" style="11" customWidth="1"/>
    <col min="8706" max="8706" width="14.5703125" style="11" customWidth="1"/>
    <col min="8707" max="8728" width="4.85546875" style="11" customWidth="1"/>
    <col min="8729" max="8729" width="5.28515625" style="11" customWidth="1"/>
    <col min="8730" max="8730" width="4.7109375" style="11" customWidth="1"/>
    <col min="8731" max="8731" width="5.7109375" style="11" customWidth="1"/>
    <col min="8732" max="8732" width="5" style="11" customWidth="1"/>
    <col min="8733" max="8733" width="6" style="11" customWidth="1"/>
    <col min="8734" max="8734" width="5.28515625" style="11" customWidth="1"/>
    <col min="8735" max="8735" width="5.42578125" style="11" customWidth="1"/>
    <col min="8736" max="8736" width="5.5703125" style="11" customWidth="1"/>
    <col min="8737" max="8737" width="5.7109375" style="11" customWidth="1"/>
    <col min="8738" max="8738" width="4.7109375" style="11" customWidth="1"/>
    <col min="8739" max="8739" width="5.140625" style="11" customWidth="1"/>
    <col min="8740" max="8742" width="0" style="11" hidden="1" customWidth="1"/>
    <col min="8743" max="8744" width="5" style="11" customWidth="1"/>
    <col min="8745" max="8960" width="3.85546875" style="11"/>
    <col min="8961" max="8961" width="3" style="11" customWidth="1"/>
    <col min="8962" max="8962" width="14.5703125" style="11" customWidth="1"/>
    <col min="8963" max="8984" width="4.85546875" style="11" customWidth="1"/>
    <col min="8985" max="8985" width="5.28515625" style="11" customWidth="1"/>
    <col min="8986" max="8986" width="4.7109375" style="11" customWidth="1"/>
    <col min="8987" max="8987" width="5.7109375" style="11" customWidth="1"/>
    <col min="8988" max="8988" width="5" style="11" customWidth="1"/>
    <col min="8989" max="8989" width="6" style="11" customWidth="1"/>
    <col min="8990" max="8990" width="5.28515625" style="11" customWidth="1"/>
    <col min="8991" max="8991" width="5.42578125" style="11" customWidth="1"/>
    <col min="8992" max="8992" width="5.5703125" style="11" customWidth="1"/>
    <col min="8993" max="8993" width="5.7109375" style="11" customWidth="1"/>
    <col min="8994" max="8994" width="4.7109375" style="11" customWidth="1"/>
    <col min="8995" max="8995" width="5.140625" style="11" customWidth="1"/>
    <col min="8996" max="8998" width="0" style="11" hidden="1" customWidth="1"/>
    <col min="8999" max="9000" width="5" style="11" customWidth="1"/>
    <col min="9001" max="9216" width="3.85546875" style="11"/>
    <col min="9217" max="9217" width="3" style="11" customWidth="1"/>
    <col min="9218" max="9218" width="14.5703125" style="11" customWidth="1"/>
    <col min="9219" max="9240" width="4.85546875" style="11" customWidth="1"/>
    <col min="9241" max="9241" width="5.28515625" style="11" customWidth="1"/>
    <col min="9242" max="9242" width="4.7109375" style="11" customWidth="1"/>
    <col min="9243" max="9243" width="5.7109375" style="11" customWidth="1"/>
    <col min="9244" max="9244" width="5" style="11" customWidth="1"/>
    <col min="9245" max="9245" width="6" style="11" customWidth="1"/>
    <col min="9246" max="9246" width="5.28515625" style="11" customWidth="1"/>
    <col min="9247" max="9247" width="5.42578125" style="11" customWidth="1"/>
    <col min="9248" max="9248" width="5.5703125" style="11" customWidth="1"/>
    <col min="9249" max="9249" width="5.7109375" style="11" customWidth="1"/>
    <col min="9250" max="9250" width="4.7109375" style="11" customWidth="1"/>
    <col min="9251" max="9251" width="5.140625" style="11" customWidth="1"/>
    <col min="9252" max="9254" width="0" style="11" hidden="1" customWidth="1"/>
    <col min="9255" max="9256" width="5" style="11" customWidth="1"/>
    <col min="9257" max="9472" width="3.85546875" style="11"/>
    <col min="9473" max="9473" width="3" style="11" customWidth="1"/>
    <col min="9474" max="9474" width="14.5703125" style="11" customWidth="1"/>
    <col min="9475" max="9496" width="4.85546875" style="11" customWidth="1"/>
    <col min="9497" max="9497" width="5.28515625" style="11" customWidth="1"/>
    <col min="9498" max="9498" width="4.7109375" style="11" customWidth="1"/>
    <col min="9499" max="9499" width="5.7109375" style="11" customWidth="1"/>
    <col min="9500" max="9500" width="5" style="11" customWidth="1"/>
    <col min="9501" max="9501" width="6" style="11" customWidth="1"/>
    <col min="9502" max="9502" width="5.28515625" style="11" customWidth="1"/>
    <col min="9503" max="9503" width="5.42578125" style="11" customWidth="1"/>
    <col min="9504" max="9504" width="5.5703125" style="11" customWidth="1"/>
    <col min="9505" max="9505" width="5.7109375" style="11" customWidth="1"/>
    <col min="9506" max="9506" width="4.7109375" style="11" customWidth="1"/>
    <col min="9507" max="9507" width="5.140625" style="11" customWidth="1"/>
    <col min="9508" max="9510" width="0" style="11" hidden="1" customWidth="1"/>
    <col min="9511" max="9512" width="5" style="11" customWidth="1"/>
    <col min="9513" max="9728" width="3.85546875" style="11"/>
    <col min="9729" max="9729" width="3" style="11" customWidth="1"/>
    <col min="9730" max="9730" width="14.5703125" style="11" customWidth="1"/>
    <col min="9731" max="9752" width="4.85546875" style="11" customWidth="1"/>
    <col min="9753" max="9753" width="5.28515625" style="11" customWidth="1"/>
    <col min="9754" max="9754" width="4.7109375" style="11" customWidth="1"/>
    <col min="9755" max="9755" width="5.7109375" style="11" customWidth="1"/>
    <col min="9756" max="9756" width="5" style="11" customWidth="1"/>
    <col min="9757" max="9757" width="6" style="11" customWidth="1"/>
    <col min="9758" max="9758" width="5.28515625" style="11" customWidth="1"/>
    <col min="9759" max="9759" width="5.42578125" style="11" customWidth="1"/>
    <col min="9760" max="9760" width="5.5703125" style="11" customWidth="1"/>
    <col min="9761" max="9761" width="5.7109375" style="11" customWidth="1"/>
    <col min="9762" max="9762" width="4.7109375" style="11" customWidth="1"/>
    <col min="9763" max="9763" width="5.140625" style="11" customWidth="1"/>
    <col min="9764" max="9766" width="0" style="11" hidden="1" customWidth="1"/>
    <col min="9767" max="9768" width="5" style="11" customWidth="1"/>
    <col min="9769" max="9984" width="3.85546875" style="11"/>
    <col min="9985" max="9985" width="3" style="11" customWidth="1"/>
    <col min="9986" max="9986" width="14.5703125" style="11" customWidth="1"/>
    <col min="9987" max="10008" width="4.85546875" style="11" customWidth="1"/>
    <col min="10009" max="10009" width="5.28515625" style="11" customWidth="1"/>
    <col min="10010" max="10010" width="4.7109375" style="11" customWidth="1"/>
    <col min="10011" max="10011" width="5.7109375" style="11" customWidth="1"/>
    <col min="10012" max="10012" width="5" style="11" customWidth="1"/>
    <col min="10013" max="10013" width="6" style="11" customWidth="1"/>
    <col min="10014" max="10014" width="5.28515625" style="11" customWidth="1"/>
    <col min="10015" max="10015" width="5.42578125" style="11" customWidth="1"/>
    <col min="10016" max="10016" width="5.5703125" style="11" customWidth="1"/>
    <col min="10017" max="10017" width="5.7109375" style="11" customWidth="1"/>
    <col min="10018" max="10018" width="4.7109375" style="11" customWidth="1"/>
    <col min="10019" max="10019" width="5.140625" style="11" customWidth="1"/>
    <col min="10020" max="10022" width="0" style="11" hidden="1" customWidth="1"/>
    <col min="10023" max="10024" width="5" style="11" customWidth="1"/>
    <col min="10025" max="10240" width="3.85546875" style="11"/>
    <col min="10241" max="10241" width="3" style="11" customWidth="1"/>
    <col min="10242" max="10242" width="14.5703125" style="11" customWidth="1"/>
    <col min="10243" max="10264" width="4.85546875" style="11" customWidth="1"/>
    <col min="10265" max="10265" width="5.28515625" style="11" customWidth="1"/>
    <col min="10266" max="10266" width="4.7109375" style="11" customWidth="1"/>
    <col min="10267" max="10267" width="5.7109375" style="11" customWidth="1"/>
    <col min="10268" max="10268" width="5" style="11" customWidth="1"/>
    <col min="10269" max="10269" width="6" style="11" customWidth="1"/>
    <col min="10270" max="10270" width="5.28515625" style="11" customWidth="1"/>
    <col min="10271" max="10271" width="5.42578125" style="11" customWidth="1"/>
    <col min="10272" max="10272" width="5.5703125" style="11" customWidth="1"/>
    <col min="10273" max="10273" width="5.7109375" style="11" customWidth="1"/>
    <col min="10274" max="10274" width="4.7109375" style="11" customWidth="1"/>
    <col min="10275" max="10275" width="5.140625" style="11" customWidth="1"/>
    <col min="10276" max="10278" width="0" style="11" hidden="1" customWidth="1"/>
    <col min="10279" max="10280" width="5" style="11" customWidth="1"/>
    <col min="10281" max="10496" width="3.85546875" style="11"/>
    <col min="10497" max="10497" width="3" style="11" customWidth="1"/>
    <col min="10498" max="10498" width="14.5703125" style="11" customWidth="1"/>
    <col min="10499" max="10520" width="4.85546875" style="11" customWidth="1"/>
    <col min="10521" max="10521" width="5.28515625" style="11" customWidth="1"/>
    <col min="10522" max="10522" width="4.7109375" style="11" customWidth="1"/>
    <col min="10523" max="10523" width="5.7109375" style="11" customWidth="1"/>
    <col min="10524" max="10524" width="5" style="11" customWidth="1"/>
    <col min="10525" max="10525" width="6" style="11" customWidth="1"/>
    <col min="10526" max="10526" width="5.28515625" style="11" customWidth="1"/>
    <col min="10527" max="10527" width="5.42578125" style="11" customWidth="1"/>
    <col min="10528" max="10528" width="5.5703125" style="11" customWidth="1"/>
    <col min="10529" max="10529" width="5.7109375" style="11" customWidth="1"/>
    <col min="10530" max="10530" width="4.7109375" style="11" customWidth="1"/>
    <col min="10531" max="10531" width="5.140625" style="11" customWidth="1"/>
    <col min="10532" max="10534" width="0" style="11" hidden="1" customWidth="1"/>
    <col min="10535" max="10536" width="5" style="11" customWidth="1"/>
    <col min="10537" max="10752" width="3.85546875" style="11"/>
    <col min="10753" max="10753" width="3" style="11" customWidth="1"/>
    <col min="10754" max="10754" width="14.5703125" style="11" customWidth="1"/>
    <col min="10755" max="10776" width="4.85546875" style="11" customWidth="1"/>
    <col min="10777" max="10777" width="5.28515625" style="11" customWidth="1"/>
    <col min="10778" max="10778" width="4.7109375" style="11" customWidth="1"/>
    <col min="10779" max="10779" width="5.7109375" style="11" customWidth="1"/>
    <col min="10780" max="10780" width="5" style="11" customWidth="1"/>
    <col min="10781" max="10781" width="6" style="11" customWidth="1"/>
    <col min="10782" max="10782" width="5.28515625" style="11" customWidth="1"/>
    <col min="10783" max="10783" width="5.42578125" style="11" customWidth="1"/>
    <col min="10784" max="10784" width="5.5703125" style="11" customWidth="1"/>
    <col min="10785" max="10785" width="5.7109375" style="11" customWidth="1"/>
    <col min="10786" max="10786" width="4.7109375" style="11" customWidth="1"/>
    <col min="10787" max="10787" width="5.140625" style="11" customWidth="1"/>
    <col min="10788" max="10790" width="0" style="11" hidden="1" customWidth="1"/>
    <col min="10791" max="10792" width="5" style="11" customWidth="1"/>
    <col min="10793" max="11008" width="3.85546875" style="11"/>
    <col min="11009" max="11009" width="3" style="11" customWidth="1"/>
    <col min="11010" max="11010" width="14.5703125" style="11" customWidth="1"/>
    <col min="11011" max="11032" width="4.85546875" style="11" customWidth="1"/>
    <col min="11033" max="11033" width="5.28515625" style="11" customWidth="1"/>
    <col min="11034" max="11034" width="4.7109375" style="11" customWidth="1"/>
    <col min="11035" max="11035" width="5.7109375" style="11" customWidth="1"/>
    <col min="11036" max="11036" width="5" style="11" customWidth="1"/>
    <col min="11037" max="11037" width="6" style="11" customWidth="1"/>
    <col min="11038" max="11038" width="5.28515625" style="11" customWidth="1"/>
    <col min="11039" max="11039" width="5.42578125" style="11" customWidth="1"/>
    <col min="11040" max="11040" width="5.5703125" style="11" customWidth="1"/>
    <col min="11041" max="11041" width="5.7109375" style="11" customWidth="1"/>
    <col min="11042" max="11042" width="4.7109375" style="11" customWidth="1"/>
    <col min="11043" max="11043" width="5.140625" style="11" customWidth="1"/>
    <col min="11044" max="11046" width="0" style="11" hidden="1" customWidth="1"/>
    <col min="11047" max="11048" width="5" style="11" customWidth="1"/>
    <col min="11049" max="11264" width="3.85546875" style="11"/>
    <col min="11265" max="11265" width="3" style="11" customWidth="1"/>
    <col min="11266" max="11266" width="14.5703125" style="11" customWidth="1"/>
    <col min="11267" max="11288" width="4.85546875" style="11" customWidth="1"/>
    <col min="11289" max="11289" width="5.28515625" style="11" customWidth="1"/>
    <col min="11290" max="11290" width="4.7109375" style="11" customWidth="1"/>
    <col min="11291" max="11291" width="5.7109375" style="11" customWidth="1"/>
    <col min="11292" max="11292" width="5" style="11" customWidth="1"/>
    <col min="11293" max="11293" width="6" style="11" customWidth="1"/>
    <col min="11294" max="11294" width="5.28515625" style="11" customWidth="1"/>
    <col min="11295" max="11295" width="5.42578125" style="11" customWidth="1"/>
    <col min="11296" max="11296" width="5.5703125" style="11" customWidth="1"/>
    <col min="11297" max="11297" width="5.7109375" style="11" customWidth="1"/>
    <col min="11298" max="11298" width="4.7109375" style="11" customWidth="1"/>
    <col min="11299" max="11299" width="5.140625" style="11" customWidth="1"/>
    <col min="11300" max="11302" width="0" style="11" hidden="1" customWidth="1"/>
    <col min="11303" max="11304" width="5" style="11" customWidth="1"/>
    <col min="11305" max="11520" width="3.85546875" style="11"/>
    <col min="11521" max="11521" width="3" style="11" customWidth="1"/>
    <col min="11522" max="11522" width="14.5703125" style="11" customWidth="1"/>
    <col min="11523" max="11544" width="4.85546875" style="11" customWidth="1"/>
    <col min="11545" max="11545" width="5.28515625" style="11" customWidth="1"/>
    <col min="11546" max="11546" width="4.7109375" style="11" customWidth="1"/>
    <col min="11547" max="11547" width="5.7109375" style="11" customWidth="1"/>
    <col min="11548" max="11548" width="5" style="11" customWidth="1"/>
    <col min="11549" max="11549" width="6" style="11" customWidth="1"/>
    <col min="11550" max="11550" width="5.28515625" style="11" customWidth="1"/>
    <col min="11551" max="11551" width="5.42578125" style="11" customWidth="1"/>
    <col min="11552" max="11552" width="5.5703125" style="11" customWidth="1"/>
    <col min="11553" max="11553" width="5.7109375" style="11" customWidth="1"/>
    <col min="11554" max="11554" width="4.7109375" style="11" customWidth="1"/>
    <col min="11555" max="11555" width="5.140625" style="11" customWidth="1"/>
    <col min="11556" max="11558" width="0" style="11" hidden="1" customWidth="1"/>
    <col min="11559" max="11560" width="5" style="11" customWidth="1"/>
    <col min="11561" max="11776" width="3.85546875" style="11"/>
    <col min="11777" max="11777" width="3" style="11" customWidth="1"/>
    <col min="11778" max="11778" width="14.5703125" style="11" customWidth="1"/>
    <col min="11779" max="11800" width="4.85546875" style="11" customWidth="1"/>
    <col min="11801" max="11801" width="5.28515625" style="11" customWidth="1"/>
    <col min="11802" max="11802" width="4.7109375" style="11" customWidth="1"/>
    <col min="11803" max="11803" width="5.7109375" style="11" customWidth="1"/>
    <col min="11804" max="11804" width="5" style="11" customWidth="1"/>
    <col min="11805" max="11805" width="6" style="11" customWidth="1"/>
    <col min="11806" max="11806" width="5.28515625" style="11" customWidth="1"/>
    <col min="11807" max="11807" width="5.42578125" style="11" customWidth="1"/>
    <col min="11808" max="11808" width="5.5703125" style="11" customWidth="1"/>
    <col min="11809" max="11809" width="5.7109375" style="11" customWidth="1"/>
    <col min="11810" max="11810" width="4.7109375" style="11" customWidth="1"/>
    <col min="11811" max="11811" width="5.140625" style="11" customWidth="1"/>
    <col min="11812" max="11814" width="0" style="11" hidden="1" customWidth="1"/>
    <col min="11815" max="11816" width="5" style="11" customWidth="1"/>
    <col min="11817" max="12032" width="3.85546875" style="11"/>
    <col min="12033" max="12033" width="3" style="11" customWidth="1"/>
    <col min="12034" max="12034" width="14.5703125" style="11" customWidth="1"/>
    <col min="12035" max="12056" width="4.85546875" style="11" customWidth="1"/>
    <col min="12057" max="12057" width="5.28515625" style="11" customWidth="1"/>
    <col min="12058" max="12058" width="4.7109375" style="11" customWidth="1"/>
    <col min="12059" max="12059" width="5.7109375" style="11" customWidth="1"/>
    <col min="12060" max="12060" width="5" style="11" customWidth="1"/>
    <col min="12061" max="12061" width="6" style="11" customWidth="1"/>
    <col min="12062" max="12062" width="5.28515625" style="11" customWidth="1"/>
    <col min="12063" max="12063" width="5.42578125" style="11" customWidth="1"/>
    <col min="12064" max="12064" width="5.5703125" style="11" customWidth="1"/>
    <col min="12065" max="12065" width="5.7109375" style="11" customWidth="1"/>
    <col min="12066" max="12066" width="4.7109375" style="11" customWidth="1"/>
    <col min="12067" max="12067" width="5.140625" style="11" customWidth="1"/>
    <col min="12068" max="12070" width="0" style="11" hidden="1" customWidth="1"/>
    <col min="12071" max="12072" width="5" style="11" customWidth="1"/>
    <col min="12073" max="12288" width="3.85546875" style="11"/>
    <col min="12289" max="12289" width="3" style="11" customWidth="1"/>
    <col min="12290" max="12290" width="14.5703125" style="11" customWidth="1"/>
    <col min="12291" max="12312" width="4.85546875" style="11" customWidth="1"/>
    <col min="12313" max="12313" width="5.28515625" style="11" customWidth="1"/>
    <col min="12314" max="12314" width="4.7109375" style="11" customWidth="1"/>
    <col min="12315" max="12315" width="5.7109375" style="11" customWidth="1"/>
    <col min="12316" max="12316" width="5" style="11" customWidth="1"/>
    <col min="12317" max="12317" width="6" style="11" customWidth="1"/>
    <col min="12318" max="12318" width="5.28515625" style="11" customWidth="1"/>
    <col min="12319" max="12319" width="5.42578125" style="11" customWidth="1"/>
    <col min="12320" max="12320" width="5.5703125" style="11" customWidth="1"/>
    <col min="12321" max="12321" width="5.7109375" style="11" customWidth="1"/>
    <col min="12322" max="12322" width="4.7109375" style="11" customWidth="1"/>
    <col min="12323" max="12323" width="5.140625" style="11" customWidth="1"/>
    <col min="12324" max="12326" width="0" style="11" hidden="1" customWidth="1"/>
    <col min="12327" max="12328" width="5" style="11" customWidth="1"/>
    <col min="12329" max="12544" width="3.85546875" style="11"/>
    <col min="12545" max="12545" width="3" style="11" customWidth="1"/>
    <col min="12546" max="12546" width="14.5703125" style="11" customWidth="1"/>
    <col min="12547" max="12568" width="4.85546875" style="11" customWidth="1"/>
    <col min="12569" max="12569" width="5.28515625" style="11" customWidth="1"/>
    <col min="12570" max="12570" width="4.7109375" style="11" customWidth="1"/>
    <col min="12571" max="12571" width="5.7109375" style="11" customWidth="1"/>
    <col min="12572" max="12572" width="5" style="11" customWidth="1"/>
    <col min="12573" max="12573" width="6" style="11" customWidth="1"/>
    <col min="12574" max="12574" width="5.28515625" style="11" customWidth="1"/>
    <col min="12575" max="12575" width="5.42578125" style="11" customWidth="1"/>
    <col min="12576" max="12576" width="5.5703125" style="11" customWidth="1"/>
    <col min="12577" max="12577" width="5.7109375" style="11" customWidth="1"/>
    <col min="12578" max="12578" width="4.7109375" style="11" customWidth="1"/>
    <col min="12579" max="12579" width="5.140625" style="11" customWidth="1"/>
    <col min="12580" max="12582" width="0" style="11" hidden="1" customWidth="1"/>
    <col min="12583" max="12584" width="5" style="11" customWidth="1"/>
    <col min="12585" max="12800" width="3.85546875" style="11"/>
    <col min="12801" max="12801" width="3" style="11" customWidth="1"/>
    <col min="12802" max="12802" width="14.5703125" style="11" customWidth="1"/>
    <col min="12803" max="12824" width="4.85546875" style="11" customWidth="1"/>
    <col min="12825" max="12825" width="5.28515625" style="11" customWidth="1"/>
    <col min="12826" max="12826" width="4.7109375" style="11" customWidth="1"/>
    <col min="12827" max="12827" width="5.7109375" style="11" customWidth="1"/>
    <col min="12828" max="12828" width="5" style="11" customWidth="1"/>
    <col min="12829" max="12829" width="6" style="11" customWidth="1"/>
    <col min="12830" max="12830" width="5.28515625" style="11" customWidth="1"/>
    <col min="12831" max="12831" width="5.42578125" style="11" customWidth="1"/>
    <col min="12832" max="12832" width="5.5703125" style="11" customWidth="1"/>
    <col min="12833" max="12833" width="5.7109375" style="11" customWidth="1"/>
    <col min="12834" max="12834" width="4.7109375" style="11" customWidth="1"/>
    <col min="12835" max="12835" width="5.140625" style="11" customWidth="1"/>
    <col min="12836" max="12838" width="0" style="11" hidden="1" customWidth="1"/>
    <col min="12839" max="12840" width="5" style="11" customWidth="1"/>
    <col min="12841" max="13056" width="3.85546875" style="11"/>
    <col min="13057" max="13057" width="3" style="11" customWidth="1"/>
    <col min="13058" max="13058" width="14.5703125" style="11" customWidth="1"/>
    <col min="13059" max="13080" width="4.85546875" style="11" customWidth="1"/>
    <col min="13081" max="13081" width="5.28515625" style="11" customWidth="1"/>
    <col min="13082" max="13082" width="4.7109375" style="11" customWidth="1"/>
    <col min="13083" max="13083" width="5.7109375" style="11" customWidth="1"/>
    <col min="13084" max="13084" width="5" style="11" customWidth="1"/>
    <col min="13085" max="13085" width="6" style="11" customWidth="1"/>
    <col min="13086" max="13086" width="5.28515625" style="11" customWidth="1"/>
    <col min="13087" max="13087" width="5.42578125" style="11" customWidth="1"/>
    <col min="13088" max="13088" width="5.5703125" style="11" customWidth="1"/>
    <col min="13089" max="13089" width="5.7109375" style="11" customWidth="1"/>
    <col min="13090" max="13090" width="4.7109375" style="11" customWidth="1"/>
    <col min="13091" max="13091" width="5.140625" style="11" customWidth="1"/>
    <col min="13092" max="13094" width="0" style="11" hidden="1" customWidth="1"/>
    <col min="13095" max="13096" width="5" style="11" customWidth="1"/>
    <col min="13097" max="13312" width="3.85546875" style="11"/>
    <col min="13313" max="13313" width="3" style="11" customWidth="1"/>
    <col min="13314" max="13314" width="14.5703125" style="11" customWidth="1"/>
    <col min="13315" max="13336" width="4.85546875" style="11" customWidth="1"/>
    <col min="13337" max="13337" width="5.28515625" style="11" customWidth="1"/>
    <col min="13338" max="13338" width="4.7109375" style="11" customWidth="1"/>
    <col min="13339" max="13339" width="5.7109375" style="11" customWidth="1"/>
    <col min="13340" max="13340" width="5" style="11" customWidth="1"/>
    <col min="13341" max="13341" width="6" style="11" customWidth="1"/>
    <col min="13342" max="13342" width="5.28515625" style="11" customWidth="1"/>
    <col min="13343" max="13343" width="5.42578125" style="11" customWidth="1"/>
    <col min="13344" max="13344" width="5.5703125" style="11" customWidth="1"/>
    <col min="13345" max="13345" width="5.7109375" style="11" customWidth="1"/>
    <col min="13346" max="13346" width="4.7109375" style="11" customWidth="1"/>
    <col min="13347" max="13347" width="5.140625" style="11" customWidth="1"/>
    <col min="13348" max="13350" width="0" style="11" hidden="1" customWidth="1"/>
    <col min="13351" max="13352" width="5" style="11" customWidth="1"/>
    <col min="13353" max="13568" width="3.85546875" style="11"/>
    <col min="13569" max="13569" width="3" style="11" customWidth="1"/>
    <col min="13570" max="13570" width="14.5703125" style="11" customWidth="1"/>
    <col min="13571" max="13592" width="4.85546875" style="11" customWidth="1"/>
    <col min="13593" max="13593" width="5.28515625" style="11" customWidth="1"/>
    <col min="13594" max="13594" width="4.7109375" style="11" customWidth="1"/>
    <col min="13595" max="13595" width="5.7109375" style="11" customWidth="1"/>
    <col min="13596" max="13596" width="5" style="11" customWidth="1"/>
    <col min="13597" max="13597" width="6" style="11" customWidth="1"/>
    <col min="13598" max="13598" width="5.28515625" style="11" customWidth="1"/>
    <col min="13599" max="13599" width="5.42578125" style="11" customWidth="1"/>
    <col min="13600" max="13600" width="5.5703125" style="11" customWidth="1"/>
    <col min="13601" max="13601" width="5.7109375" style="11" customWidth="1"/>
    <col min="13602" max="13602" width="4.7109375" style="11" customWidth="1"/>
    <col min="13603" max="13603" width="5.140625" style="11" customWidth="1"/>
    <col min="13604" max="13606" width="0" style="11" hidden="1" customWidth="1"/>
    <col min="13607" max="13608" width="5" style="11" customWidth="1"/>
    <col min="13609" max="13824" width="3.85546875" style="11"/>
    <col min="13825" max="13825" width="3" style="11" customWidth="1"/>
    <col min="13826" max="13826" width="14.5703125" style="11" customWidth="1"/>
    <col min="13827" max="13848" width="4.85546875" style="11" customWidth="1"/>
    <col min="13849" max="13849" width="5.28515625" style="11" customWidth="1"/>
    <col min="13850" max="13850" width="4.7109375" style="11" customWidth="1"/>
    <col min="13851" max="13851" width="5.7109375" style="11" customWidth="1"/>
    <col min="13852" max="13852" width="5" style="11" customWidth="1"/>
    <col min="13853" max="13853" width="6" style="11" customWidth="1"/>
    <col min="13854" max="13854" width="5.28515625" style="11" customWidth="1"/>
    <col min="13855" max="13855" width="5.42578125" style="11" customWidth="1"/>
    <col min="13856" max="13856" width="5.5703125" style="11" customWidth="1"/>
    <col min="13857" max="13857" width="5.7109375" style="11" customWidth="1"/>
    <col min="13858" max="13858" width="4.7109375" style="11" customWidth="1"/>
    <col min="13859" max="13859" width="5.140625" style="11" customWidth="1"/>
    <col min="13860" max="13862" width="0" style="11" hidden="1" customWidth="1"/>
    <col min="13863" max="13864" width="5" style="11" customWidth="1"/>
    <col min="13865" max="14080" width="3.85546875" style="11"/>
    <col min="14081" max="14081" width="3" style="11" customWidth="1"/>
    <col min="14082" max="14082" width="14.5703125" style="11" customWidth="1"/>
    <col min="14083" max="14104" width="4.85546875" style="11" customWidth="1"/>
    <col min="14105" max="14105" width="5.28515625" style="11" customWidth="1"/>
    <col min="14106" max="14106" width="4.7109375" style="11" customWidth="1"/>
    <col min="14107" max="14107" width="5.7109375" style="11" customWidth="1"/>
    <col min="14108" max="14108" width="5" style="11" customWidth="1"/>
    <col min="14109" max="14109" width="6" style="11" customWidth="1"/>
    <col min="14110" max="14110" width="5.28515625" style="11" customWidth="1"/>
    <col min="14111" max="14111" width="5.42578125" style="11" customWidth="1"/>
    <col min="14112" max="14112" width="5.5703125" style="11" customWidth="1"/>
    <col min="14113" max="14113" width="5.7109375" style="11" customWidth="1"/>
    <col min="14114" max="14114" width="4.7109375" style="11" customWidth="1"/>
    <col min="14115" max="14115" width="5.140625" style="11" customWidth="1"/>
    <col min="14116" max="14118" width="0" style="11" hidden="1" customWidth="1"/>
    <col min="14119" max="14120" width="5" style="11" customWidth="1"/>
    <col min="14121" max="14336" width="3.85546875" style="11"/>
    <col min="14337" max="14337" width="3" style="11" customWidth="1"/>
    <col min="14338" max="14338" width="14.5703125" style="11" customWidth="1"/>
    <col min="14339" max="14360" width="4.85546875" style="11" customWidth="1"/>
    <col min="14361" max="14361" width="5.28515625" style="11" customWidth="1"/>
    <col min="14362" max="14362" width="4.7109375" style="11" customWidth="1"/>
    <col min="14363" max="14363" width="5.7109375" style="11" customWidth="1"/>
    <col min="14364" max="14364" width="5" style="11" customWidth="1"/>
    <col min="14365" max="14365" width="6" style="11" customWidth="1"/>
    <col min="14366" max="14366" width="5.28515625" style="11" customWidth="1"/>
    <col min="14367" max="14367" width="5.42578125" style="11" customWidth="1"/>
    <col min="14368" max="14368" width="5.5703125" style="11" customWidth="1"/>
    <col min="14369" max="14369" width="5.7109375" style="11" customWidth="1"/>
    <col min="14370" max="14370" width="4.7109375" style="11" customWidth="1"/>
    <col min="14371" max="14371" width="5.140625" style="11" customWidth="1"/>
    <col min="14372" max="14374" width="0" style="11" hidden="1" customWidth="1"/>
    <col min="14375" max="14376" width="5" style="11" customWidth="1"/>
    <col min="14377" max="14592" width="3.85546875" style="11"/>
    <col min="14593" max="14593" width="3" style="11" customWidth="1"/>
    <col min="14594" max="14594" width="14.5703125" style="11" customWidth="1"/>
    <col min="14595" max="14616" width="4.85546875" style="11" customWidth="1"/>
    <col min="14617" max="14617" width="5.28515625" style="11" customWidth="1"/>
    <col min="14618" max="14618" width="4.7109375" style="11" customWidth="1"/>
    <col min="14619" max="14619" width="5.7109375" style="11" customWidth="1"/>
    <col min="14620" max="14620" width="5" style="11" customWidth="1"/>
    <col min="14621" max="14621" width="6" style="11" customWidth="1"/>
    <col min="14622" max="14622" width="5.28515625" style="11" customWidth="1"/>
    <col min="14623" max="14623" width="5.42578125" style="11" customWidth="1"/>
    <col min="14624" max="14624" width="5.5703125" style="11" customWidth="1"/>
    <col min="14625" max="14625" width="5.7109375" style="11" customWidth="1"/>
    <col min="14626" max="14626" width="4.7109375" style="11" customWidth="1"/>
    <col min="14627" max="14627" width="5.140625" style="11" customWidth="1"/>
    <col min="14628" max="14630" width="0" style="11" hidden="1" customWidth="1"/>
    <col min="14631" max="14632" width="5" style="11" customWidth="1"/>
    <col min="14633" max="14848" width="3.85546875" style="11"/>
    <col min="14849" max="14849" width="3" style="11" customWidth="1"/>
    <col min="14850" max="14850" width="14.5703125" style="11" customWidth="1"/>
    <col min="14851" max="14872" width="4.85546875" style="11" customWidth="1"/>
    <col min="14873" max="14873" width="5.28515625" style="11" customWidth="1"/>
    <col min="14874" max="14874" width="4.7109375" style="11" customWidth="1"/>
    <col min="14875" max="14875" width="5.7109375" style="11" customWidth="1"/>
    <col min="14876" max="14876" width="5" style="11" customWidth="1"/>
    <col min="14877" max="14877" width="6" style="11" customWidth="1"/>
    <col min="14878" max="14878" width="5.28515625" style="11" customWidth="1"/>
    <col min="14879" max="14879" width="5.42578125" style="11" customWidth="1"/>
    <col min="14880" max="14880" width="5.5703125" style="11" customWidth="1"/>
    <col min="14881" max="14881" width="5.7109375" style="11" customWidth="1"/>
    <col min="14882" max="14882" width="4.7109375" style="11" customWidth="1"/>
    <col min="14883" max="14883" width="5.140625" style="11" customWidth="1"/>
    <col min="14884" max="14886" width="0" style="11" hidden="1" customWidth="1"/>
    <col min="14887" max="14888" width="5" style="11" customWidth="1"/>
    <col min="14889" max="15104" width="3.85546875" style="11"/>
    <col min="15105" max="15105" width="3" style="11" customWidth="1"/>
    <col min="15106" max="15106" width="14.5703125" style="11" customWidth="1"/>
    <col min="15107" max="15128" width="4.85546875" style="11" customWidth="1"/>
    <col min="15129" max="15129" width="5.28515625" style="11" customWidth="1"/>
    <col min="15130" max="15130" width="4.7109375" style="11" customWidth="1"/>
    <col min="15131" max="15131" width="5.7109375" style="11" customWidth="1"/>
    <col min="15132" max="15132" width="5" style="11" customWidth="1"/>
    <col min="15133" max="15133" width="6" style="11" customWidth="1"/>
    <col min="15134" max="15134" width="5.28515625" style="11" customWidth="1"/>
    <col min="15135" max="15135" width="5.42578125" style="11" customWidth="1"/>
    <col min="15136" max="15136" width="5.5703125" style="11" customWidth="1"/>
    <col min="15137" max="15137" width="5.7109375" style="11" customWidth="1"/>
    <col min="15138" max="15138" width="4.7109375" style="11" customWidth="1"/>
    <col min="15139" max="15139" width="5.140625" style="11" customWidth="1"/>
    <col min="15140" max="15142" width="0" style="11" hidden="1" customWidth="1"/>
    <col min="15143" max="15144" width="5" style="11" customWidth="1"/>
    <col min="15145" max="15360" width="3.85546875" style="11"/>
    <col min="15361" max="15361" width="3" style="11" customWidth="1"/>
    <col min="15362" max="15362" width="14.5703125" style="11" customWidth="1"/>
    <col min="15363" max="15384" width="4.85546875" style="11" customWidth="1"/>
    <col min="15385" max="15385" width="5.28515625" style="11" customWidth="1"/>
    <col min="15386" max="15386" width="4.7109375" style="11" customWidth="1"/>
    <col min="15387" max="15387" width="5.7109375" style="11" customWidth="1"/>
    <col min="15388" max="15388" width="5" style="11" customWidth="1"/>
    <col min="15389" max="15389" width="6" style="11" customWidth="1"/>
    <col min="15390" max="15390" width="5.28515625" style="11" customWidth="1"/>
    <col min="15391" max="15391" width="5.42578125" style="11" customWidth="1"/>
    <col min="15392" max="15392" width="5.5703125" style="11" customWidth="1"/>
    <col min="15393" max="15393" width="5.7109375" style="11" customWidth="1"/>
    <col min="15394" max="15394" width="4.7109375" style="11" customWidth="1"/>
    <col min="15395" max="15395" width="5.140625" style="11" customWidth="1"/>
    <col min="15396" max="15398" width="0" style="11" hidden="1" customWidth="1"/>
    <col min="15399" max="15400" width="5" style="11" customWidth="1"/>
    <col min="15401" max="15616" width="3.85546875" style="11"/>
    <col min="15617" max="15617" width="3" style="11" customWidth="1"/>
    <col min="15618" max="15618" width="14.5703125" style="11" customWidth="1"/>
    <col min="15619" max="15640" width="4.85546875" style="11" customWidth="1"/>
    <col min="15641" max="15641" width="5.28515625" style="11" customWidth="1"/>
    <col min="15642" max="15642" width="4.7109375" style="11" customWidth="1"/>
    <col min="15643" max="15643" width="5.7109375" style="11" customWidth="1"/>
    <col min="15644" max="15644" width="5" style="11" customWidth="1"/>
    <col min="15645" max="15645" width="6" style="11" customWidth="1"/>
    <col min="15646" max="15646" width="5.28515625" style="11" customWidth="1"/>
    <col min="15647" max="15647" width="5.42578125" style="11" customWidth="1"/>
    <col min="15648" max="15648" width="5.5703125" style="11" customWidth="1"/>
    <col min="15649" max="15649" width="5.7109375" style="11" customWidth="1"/>
    <col min="15650" max="15650" width="4.7109375" style="11" customWidth="1"/>
    <col min="15651" max="15651" width="5.140625" style="11" customWidth="1"/>
    <col min="15652" max="15654" width="0" style="11" hidden="1" customWidth="1"/>
    <col min="15655" max="15656" width="5" style="11" customWidth="1"/>
    <col min="15657" max="15872" width="3.85546875" style="11"/>
    <col min="15873" max="15873" width="3" style="11" customWidth="1"/>
    <col min="15874" max="15874" width="14.5703125" style="11" customWidth="1"/>
    <col min="15875" max="15896" width="4.85546875" style="11" customWidth="1"/>
    <col min="15897" max="15897" width="5.28515625" style="11" customWidth="1"/>
    <col min="15898" max="15898" width="4.7109375" style="11" customWidth="1"/>
    <col min="15899" max="15899" width="5.7109375" style="11" customWidth="1"/>
    <col min="15900" max="15900" width="5" style="11" customWidth="1"/>
    <col min="15901" max="15901" width="6" style="11" customWidth="1"/>
    <col min="15902" max="15902" width="5.28515625" style="11" customWidth="1"/>
    <col min="15903" max="15903" width="5.42578125" style="11" customWidth="1"/>
    <col min="15904" max="15904" width="5.5703125" style="11" customWidth="1"/>
    <col min="15905" max="15905" width="5.7109375" style="11" customWidth="1"/>
    <col min="15906" max="15906" width="4.7109375" style="11" customWidth="1"/>
    <col min="15907" max="15907" width="5.140625" style="11" customWidth="1"/>
    <col min="15908" max="15910" width="0" style="11" hidden="1" customWidth="1"/>
    <col min="15911" max="15912" width="5" style="11" customWidth="1"/>
    <col min="15913" max="16128" width="3.85546875" style="11"/>
    <col min="16129" max="16129" width="3" style="11" customWidth="1"/>
    <col min="16130" max="16130" width="14.5703125" style="11" customWidth="1"/>
    <col min="16131" max="16152" width="4.85546875" style="11" customWidth="1"/>
    <col min="16153" max="16153" width="5.28515625" style="11" customWidth="1"/>
    <col min="16154" max="16154" width="4.7109375" style="11" customWidth="1"/>
    <col min="16155" max="16155" width="5.7109375" style="11" customWidth="1"/>
    <col min="16156" max="16156" width="5" style="11" customWidth="1"/>
    <col min="16157" max="16157" width="6" style="11" customWidth="1"/>
    <col min="16158" max="16158" width="5.28515625" style="11" customWidth="1"/>
    <col min="16159" max="16159" width="5.42578125" style="11" customWidth="1"/>
    <col min="16160" max="16160" width="5.5703125" style="11" customWidth="1"/>
    <col min="16161" max="16161" width="5.7109375" style="11" customWidth="1"/>
    <col min="16162" max="16162" width="4.7109375" style="11" customWidth="1"/>
    <col min="16163" max="16163" width="5.140625" style="11" customWidth="1"/>
    <col min="16164" max="16166" width="0" style="11" hidden="1" customWidth="1"/>
    <col min="16167" max="16168" width="5" style="11" customWidth="1"/>
    <col min="16169" max="16384" width="3.85546875" style="11"/>
  </cols>
  <sheetData>
    <row r="1" spans="1:50" s="13" customFormat="1" ht="23.25" customHeight="1" thickBot="1">
      <c r="A1" s="608" t="s">
        <v>62</v>
      </c>
      <c r="B1" s="609"/>
      <c r="C1" s="610" t="s">
        <v>41</v>
      </c>
      <c r="D1" s="611"/>
      <c r="E1" s="611"/>
      <c r="F1" s="611"/>
      <c r="G1" s="611"/>
      <c r="H1" s="611"/>
      <c r="I1" s="611"/>
      <c r="J1" s="611"/>
      <c r="K1" s="611"/>
      <c r="L1" s="337"/>
      <c r="M1" s="337"/>
      <c r="N1" s="602" t="s">
        <v>17</v>
      </c>
      <c r="O1" s="603"/>
      <c r="P1" s="603"/>
      <c r="Q1" s="603"/>
      <c r="R1" s="603"/>
      <c r="S1" s="603"/>
      <c r="T1" s="603"/>
      <c r="U1" s="603"/>
      <c r="V1" s="603"/>
      <c r="W1" s="603"/>
      <c r="X1" s="639"/>
      <c r="Y1" s="574" t="s">
        <v>20</v>
      </c>
      <c r="Z1" s="571" t="s">
        <v>0</v>
      </c>
      <c r="AA1" s="619" t="s">
        <v>21</v>
      </c>
      <c r="AB1" s="592" t="s">
        <v>31</v>
      </c>
      <c r="AC1" s="625" t="s">
        <v>16</v>
      </c>
      <c r="AD1" s="586" t="s">
        <v>25</v>
      </c>
      <c r="AE1" s="589" t="s">
        <v>1</v>
      </c>
      <c r="AF1" s="622" t="s">
        <v>23</v>
      </c>
      <c r="AG1" s="589" t="s">
        <v>24</v>
      </c>
      <c r="AH1" s="580" t="s">
        <v>22</v>
      </c>
      <c r="AI1" s="583" t="s">
        <v>30</v>
      </c>
      <c r="AJ1" s="602" t="s">
        <v>18</v>
      </c>
      <c r="AK1" s="603"/>
      <c r="AL1" s="604"/>
      <c r="AM1" s="595" t="s">
        <v>43</v>
      </c>
      <c r="AN1" s="598" t="s">
        <v>44</v>
      </c>
    </row>
    <row r="2" spans="1:50" s="1" customFormat="1" ht="74.25" customHeight="1">
      <c r="A2" s="637" t="s">
        <v>5</v>
      </c>
      <c r="B2" s="638"/>
      <c r="C2" s="407" t="s">
        <v>48</v>
      </c>
      <c r="D2" s="407" t="s">
        <v>49</v>
      </c>
      <c r="E2" s="407" t="s">
        <v>47</v>
      </c>
      <c r="F2" s="407" t="s">
        <v>50</v>
      </c>
      <c r="G2" s="407" t="s">
        <v>51</v>
      </c>
      <c r="H2" s="407" t="s">
        <v>52</v>
      </c>
      <c r="I2" s="407" t="s">
        <v>53</v>
      </c>
      <c r="J2" s="407" t="s">
        <v>54</v>
      </c>
      <c r="K2" s="407" t="s">
        <v>55</v>
      </c>
      <c r="L2" s="407" t="s">
        <v>56</v>
      </c>
      <c r="M2" s="407" t="s">
        <v>57</v>
      </c>
      <c r="N2" s="407" t="s">
        <v>47</v>
      </c>
      <c r="O2" s="407" t="s">
        <v>49</v>
      </c>
      <c r="P2" s="407" t="s">
        <v>56</v>
      </c>
      <c r="Q2" s="407" t="s">
        <v>50</v>
      </c>
      <c r="R2" s="407" t="s">
        <v>7</v>
      </c>
      <c r="S2" s="407" t="s">
        <v>52</v>
      </c>
      <c r="T2" s="407" t="s">
        <v>53</v>
      </c>
      <c r="U2" s="407" t="s">
        <v>13</v>
      </c>
      <c r="V2" s="407" t="s">
        <v>15</v>
      </c>
      <c r="W2" s="408" t="s">
        <v>55</v>
      </c>
      <c r="X2" s="409" t="s">
        <v>58</v>
      </c>
      <c r="Y2" s="640"/>
      <c r="Z2" s="572"/>
      <c r="AA2" s="620"/>
      <c r="AB2" s="593"/>
      <c r="AC2" s="626"/>
      <c r="AD2" s="587"/>
      <c r="AE2" s="590"/>
      <c r="AF2" s="623"/>
      <c r="AG2" s="590"/>
      <c r="AH2" s="581"/>
      <c r="AI2" s="584"/>
      <c r="AJ2" s="616" t="s">
        <v>2</v>
      </c>
      <c r="AK2" s="628" t="s">
        <v>3</v>
      </c>
      <c r="AL2" s="583" t="s">
        <v>4</v>
      </c>
      <c r="AM2" s="596"/>
      <c r="AN2" s="599"/>
    </row>
    <row r="3" spans="1:50" s="2" customFormat="1" ht="14.25" customHeight="1">
      <c r="A3" s="633" t="s">
        <v>14</v>
      </c>
      <c r="B3" s="634"/>
      <c r="C3" s="410">
        <v>41653</v>
      </c>
      <c r="D3" s="411">
        <f>C3+14</f>
        <v>41667</v>
      </c>
      <c r="E3" s="411">
        <f t="shared" ref="E3:N3" si="0">D3+14</f>
        <v>41681</v>
      </c>
      <c r="F3" s="411">
        <f t="shared" si="0"/>
        <v>41695</v>
      </c>
      <c r="G3" s="411">
        <f t="shared" si="0"/>
        <v>41709</v>
      </c>
      <c r="H3" s="411">
        <f t="shared" si="0"/>
        <v>41723</v>
      </c>
      <c r="I3" s="411">
        <f t="shared" si="0"/>
        <v>41737</v>
      </c>
      <c r="J3" s="411">
        <f t="shared" si="0"/>
        <v>41751</v>
      </c>
      <c r="K3" s="411">
        <f t="shared" si="0"/>
        <v>41765</v>
      </c>
      <c r="L3" s="411">
        <f t="shared" si="0"/>
        <v>41779</v>
      </c>
      <c r="M3" s="412">
        <f t="shared" si="0"/>
        <v>41793</v>
      </c>
      <c r="N3" s="413">
        <f t="shared" si="0"/>
        <v>41807</v>
      </c>
      <c r="O3" s="414">
        <v>41863</v>
      </c>
      <c r="P3" s="414">
        <v>41877</v>
      </c>
      <c r="Q3" s="414">
        <f t="shared" ref="Q3:W3" si="1">P3+14</f>
        <v>41891</v>
      </c>
      <c r="R3" s="414">
        <f t="shared" si="1"/>
        <v>41905</v>
      </c>
      <c r="S3" s="414">
        <f t="shared" si="1"/>
        <v>41919</v>
      </c>
      <c r="T3" s="414">
        <f t="shared" si="1"/>
        <v>41933</v>
      </c>
      <c r="U3" s="414">
        <f t="shared" si="1"/>
        <v>41947</v>
      </c>
      <c r="V3" s="414">
        <f t="shared" si="1"/>
        <v>41961</v>
      </c>
      <c r="W3" s="414">
        <f t="shared" si="1"/>
        <v>41975</v>
      </c>
      <c r="X3" s="415" t="s">
        <v>63</v>
      </c>
      <c r="Y3" s="640"/>
      <c r="Z3" s="572"/>
      <c r="AA3" s="620"/>
      <c r="AB3" s="593"/>
      <c r="AC3" s="626"/>
      <c r="AD3" s="587"/>
      <c r="AE3" s="590"/>
      <c r="AF3" s="623"/>
      <c r="AG3" s="590"/>
      <c r="AH3" s="581"/>
      <c r="AI3" s="584"/>
      <c r="AJ3" s="617"/>
      <c r="AK3" s="629"/>
      <c r="AL3" s="584"/>
      <c r="AM3" s="596"/>
      <c r="AN3" s="599"/>
    </row>
    <row r="4" spans="1:50" s="2" customFormat="1" ht="18.75" customHeight="1" thickBot="1">
      <c r="A4" s="635" t="s">
        <v>27</v>
      </c>
      <c r="B4" s="636"/>
      <c r="C4" s="416">
        <v>1</v>
      </c>
      <c r="D4" s="417">
        <v>2</v>
      </c>
      <c r="E4" s="417">
        <v>3</v>
      </c>
      <c r="F4" s="417">
        <v>4</v>
      </c>
      <c r="G4" s="417">
        <v>5</v>
      </c>
      <c r="H4" s="417">
        <v>6</v>
      </c>
      <c r="I4" s="417">
        <v>7</v>
      </c>
      <c r="J4" s="417">
        <v>8</v>
      </c>
      <c r="K4" s="417">
        <v>9</v>
      </c>
      <c r="L4" s="417">
        <v>10</v>
      </c>
      <c r="M4" s="418">
        <v>11</v>
      </c>
      <c r="N4" s="418">
        <v>12</v>
      </c>
      <c r="O4" s="174">
        <v>13</v>
      </c>
      <c r="P4" s="174">
        <v>14</v>
      </c>
      <c r="Q4" s="174">
        <v>15</v>
      </c>
      <c r="R4" s="174">
        <v>16</v>
      </c>
      <c r="S4" s="174">
        <v>17</v>
      </c>
      <c r="T4" s="174">
        <v>18</v>
      </c>
      <c r="U4" s="174">
        <v>19</v>
      </c>
      <c r="V4" s="174">
        <v>20</v>
      </c>
      <c r="W4" s="256">
        <v>21</v>
      </c>
      <c r="X4" s="175">
        <v>22</v>
      </c>
      <c r="Y4" s="641"/>
      <c r="Z4" s="573"/>
      <c r="AA4" s="621"/>
      <c r="AB4" s="594"/>
      <c r="AC4" s="627"/>
      <c r="AD4" s="588"/>
      <c r="AE4" s="591"/>
      <c r="AF4" s="624"/>
      <c r="AG4" s="591"/>
      <c r="AH4" s="582"/>
      <c r="AI4" s="585"/>
      <c r="AJ4" s="618"/>
      <c r="AK4" s="630"/>
      <c r="AL4" s="585"/>
      <c r="AM4" s="597"/>
      <c r="AN4" s="600"/>
    </row>
    <row r="5" spans="1:50" s="74" customFormat="1" ht="9.9499999999999993" customHeight="1">
      <c r="A5" s="632">
        <v>1</v>
      </c>
      <c r="B5" s="631" t="s">
        <v>9</v>
      </c>
      <c r="C5" s="253"/>
      <c r="D5" s="101">
        <v>8</v>
      </c>
      <c r="E5" s="101">
        <v>6</v>
      </c>
      <c r="F5" s="254">
        <v>2</v>
      </c>
      <c r="G5" s="21">
        <v>10</v>
      </c>
      <c r="H5" s="26">
        <v>5</v>
      </c>
      <c r="I5" s="24">
        <v>3</v>
      </c>
      <c r="J5" s="22">
        <v>9</v>
      </c>
      <c r="K5" s="20">
        <v>4</v>
      </c>
      <c r="L5" s="101">
        <v>7</v>
      </c>
      <c r="M5" s="77">
        <v>11</v>
      </c>
      <c r="N5" s="308"/>
      <c r="O5" s="25">
        <v>8</v>
      </c>
      <c r="P5" s="25">
        <v>6</v>
      </c>
      <c r="Q5" s="24">
        <v>2</v>
      </c>
      <c r="R5" s="255">
        <v>10</v>
      </c>
      <c r="S5" s="23">
        <v>5</v>
      </c>
      <c r="T5" s="20">
        <v>3</v>
      </c>
      <c r="U5" s="20">
        <v>9</v>
      </c>
      <c r="V5" s="77">
        <v>4</v>
      </c>
      <c r="W5" s="24">
        <v>7</v>
      </c>
      <c r="X5" s="88">
        <v>11</v>
      </c>
      <c r="Y5" s="290"/>
      <c r="Z5" s="76"/>
      <c r="AA5" s="75"/>
      <c r="AB5" s="257"/>
      <c r="AC5" s="323"/>
      <c r="AD5" s="264"/>
      <c r="AE5" s="265"/>
      <c r="AF5" s="266"/>
      <c r="AG5" s="267"/>
      <c r="AH5" s="268"/>
      <c r="AI5" s="297"/>
      <c r="AJ5" s="269"/>
      <c r="AK5" s="270"/>
      <c r="AL5" s="271"/>
      <c r="AM5" s="272"/>
      <c r="AN5" s="328"/>
      <c r="AO5" s="3"/>
      <c r="AP5" s="3"/>
      <c r="AQ5" s="3"/>
      <c r="AR5" s="3"/>
      <c r="AS5" s="3"/>
      <c r="AT5" s="3"/>
      <c r="AU5" s="3"/>
      <c r="AV5" s="3"/>
      <c r="AW5" s="3"/>
      <c r="AX5" s="159"/>
    </row>
    <row r="6" spans="1:50" s="4" customFormat="1" ht="13.5" customHeight="1">
      <c r="A6" s="569"/>
      <c r="B6" s="631"/>
      <c r="C6" s="125"/>
      <c r="D6" s="60">
        <v>0</v>
      </c>
      <c r="E6" s="126">
        <v>0</v>
      </c>
      <c r="F6" s="60">
        <v>1</v>
      </c>
      <c r="G6" s="127">
        <v>0</v>
      </c>
      <c r="H6" s="128"/>
      <c r="I6" s="60">
        <v>0</v>
      </c>
      <c r="J6" s="129">
        <v>0.5</v>
      </c>
      <c r="K6" s="60">
        <v>0</v>
      </c>
      <c r="L6" s="60">
        <v>0</v>
      </c>
      <c r="M6" s="131">
        <v>0</v>
      </c>
      <c r="N6" s="309"/>
      <c r="O6" s="60">
        <v>0.5</v>
      </c>
      <c r="P6" s="60">
        <v>0</v>
      </c>
      <c r="Q6" s="126">
        <v>1</v>
      </c>
      <c r="R6" s="129">
        <v>1</v>
      </c>
      <c r="S6" s="128"/>
      <c r="T6" s="60">
        <v>0</v>
      </c>
      <c r="U6" s="60">
        <v>0</v>
      </c>
      <c r="V6" s="131">
        <v>0.5</v>
      </c>
      <c r="W6" s="126">
        <v>0</v>
      </c>
      <c r="X6" s="87">
        <v>0.5</v>
      </c>
      <c r="Y6" s="291">
        <f>SUM(C6:X6)</f>
        <v>5</v>
      </c>
      <c r="Z6" s="65">
        <f>COUNT(C6:X6)</f>
        <v>18</v>
      </c>
      <c r="AA6" s="61">
        <f>Y6+20-Z6</f>
        <v>7</v>
      </c>
      <c r="AB6" s="259">
        <f>RANK(Y6,Y$6:Y$26,0)</f>
        <v>7</v>
      </c>
      <c r="AC6" s="324">
        <f>IF(Z6=0,"-",Y6/Z6)</f>
        <v>0.27777777777777779</v>
      </c>
      <c r="AD6" s="121">
        <v>0.46986573843858781</v>
      </c>
      <c r="AE6" s="303">
        <v>1</v>
      </c>
      <c r="AF6" s="168">
        <f>Y6+AE6</f>
        <v>6</v>
      </c>
      <c r="AG6" s="163">
        <f>AF6+20-Z6</f>
        <v>8</v>
      </c>
      <c r="AH6" s="69">
        <f>IF(Z6=0,"-",(AC6-AD6)*Z6)</f>
        <v>-3.4575832918945801</v>
      </c>
      <c r="AI6" s="298">
        <f>RANK(AF6,AF$6:AF$26,0)</f>
        <v>10</v>
      </c>
      <c r="AJ6" s="273">
        <f>SUMIF(C5:W5,5,C6:W6)+SUMIF(C5:W5,3,C6:W6)+SUMIF(C5:W5,10,C6:W6)</f>
        <v>1</v>
      </c>
      <c r="AK6" s="274" t="e">
        <f>IF(OR(#REF!&lt;6,AI6&lt;2),"-",AJ6)</f>
        <v>#REF!</v>
      </c>
      <c r="AL6" s="275" t="e">
        <f>IF(AK6="-","-",RANK(AK6,AK$6:AK$24,0))</f>
        <v>#REF!</v>
      </c>
      <c r="AM6" s="276">
        <f>COUNTIF(D6:X6,"=0,5")</f>
        <v>4</v>
      </c>
      <c r="AN6" s="329">
        <f>RANK(AM6,AM$6:AM$26,0)</f>
        <v>3</v>
      </c>
      <c r="AO6" s="158"/>
      <c r="AP6" s="158"/>
      <c r="AQ6" s="158"/>
      <c r="AR6" s="158"/>
      <c r="AS6" s="158"/>
      <c r="AT6" s="158"/>
      <c r="AU6" s="158"/>
      <c r="AV6" s="158"/>
      <c r="AW6" s="158"/>
      <c r="AX6" s="160"/>
    </row>
    <row r="7" spans="1:50" s="74" customFormat="1" ht="9.9499999999999993" customHeight="1">
      <c r="A7" s="566">
        <v>2</v>
      </c>
      <c r="B7" s="631" t="s">
        <v>8</v>
      </c>
      <c r="C7" s="115">
        <v>6</v>
      </c>
      <c r="D7" s="102">
        <v>7</v>
      </c>
      <c r="E7" s="20">
        <v>5</v>
      </c>
      <c r="F7" s="24">
        <v>1</v>
      </c>
      <c r="G7" s="106"/>
      <c r="H7" s="23">
        <v>11</v>
      </c>
      <c r="I7" s="21">
        <v>10</v>
      </c>
      <c r="J7" s="22">
        <v>8</v>
      </c>
      <c r="K7" s="20">
        <v>3</v>
      </c>
      <c r="L7" s="25">
        <v>4</v>
      </c>
      <c r="M7" s="77">
        <v>9</v>
      </c>
      <c r="N7" s="310">
        <v>6</v>
      </c>
      <c r="O7" s="25">
        <v>7</v>
      </c>
      <c r="P7" s="25">
        <v>5</v>
      </c>
      <c r="Q7" s="21">
        <v>1</v>
      </c>
      <c r="R7" s="105"/>
      <c r="S7" s="26">
        <v>11</v>
      </c>
      <c r="T7" s="25">
        <v>10</v>
      </c>
      <c r="U7" s="20">
        <v>8</v>
      </c>
      <c r="V7" s="77">
        <v>3</v>
      </c>
      <c r="W7" s="21">
        <v>4</v>
      </c>
      <c r="X7" s="88">
        <v>9</v>
      </c>
      <c r="Y7" s="292"/>
      <c r="Z7" s="72"/>
      <c r="AA7" s="71"/>
      <c r="AB7" s="260"/>
      <c r="AC7" s="325"/>
      <c r="AD7" s="82"/>
      <c r="AE7" s="304"/>
      <c r="AF7" s="169"/>
      <c r="AG7" s="164"/>
      <c r="AH7" s="73"/>
      <c r="AI7" s="299"/>
      <c r="AJ7" s="277"/>
      <c r="AK7" s="278"/>
      <c r="AL7" s="279"/>
      <c r="AM7" s="280"/>
      <c r="AN7" s="330"/>
      <c r="AO7" s="3"/>
      <c r="AP7" s="3"/>
      <c r="AQ7" s="3"/>
      <c r="AR7" s="3"/>
      <c r="AS7" s="3"/>
      <c r="AT7" s="3"/>
      <c r="AU7" s="3"/>
      <c r="AV7" s="3"/>
      <c r="AW7" s="3"/>
      <c r="AX7" s="159"/>
    </row>
    <row r="8" spans="1:50" s="4" customFormat="1" ht="13.5" customHeight="1">
      <c r="A8" s="569">
        <v>2</v>
      </c>
      <c r="B8" s="631"/>
      <c r="C8" s="132">
        <v>0</v>
      </c>
      <c r="D8" s="60">
        <v>0</v>
      </c>
      <c r="E8" s="126"/>
      <c r="F8" s="60">
        <v>0</v>
      </c>
      <c r="G8" s="130"/>
      <c r="H8" s="128">
        <v>0</v>
      </c>
      <c r="I8" s="60">
        <v>1</v>
      </c>
      <c r="J8" s="129">
        <v>1</v>
      </c>
      <c r="K8" s="60">
        <v>0</v>
      </c>
      <c r="L8" s="60">
        <v>1</v>
      </c>
      <c r="M8" s="131">
        <v>0</v>
      </c>
      <c r="N8" s="311">
        <v>0</v>
      </c>
      <c r="O8" s="60">
        <v>0</v>
      </c>
      <c r="P8" s="60"/>
      <c r="Q8" s="126">
        <v>0</v>
      </c>
      <c r="R8" s="133"/>
      <c r="S8" s="128">
        <v>1</v>
      </c>
      <c r="T8" s="60">
        <v>0</v>
      </c>
      <c r="U8" s="60">
        <v>0</v>
      </c>
      <c r="V8" s="131">
        <v>0</v>
      </c>
      <c r="W8" s="126">
        <v>1</v>
      </c>
      <c r="X8" s="87">
        <v>0</v>
      </c>
      <c r="Y8" s="291">
        <f>SUM(C8:X8)</f>
        <v>5</v>
      </c>
      <c r="Z8" s="65">
        <f>COUNT(C8:X8)</f>
        <v>18</v>
      </c>
      <c r="AA8" s="61">
        <f>Y8+20-Z8</f>
        <v>7</v>
      </c>
      <c r="AB8" s="261">
        <f>RANK(Y8,Y$6:Y$26,0)</f>
        <v>7</v>
      </c>
      <c r="AC8" s="324">
        <f>IF(Z8=0,"-",Y8/Z8)</f>
        <v>0.27777777777777779</v>
      </c>
      <c r="AD8" s="121">
        <v>0.32655395325708608</v>
      </c>
      <c r="AE8" s="303">
        <v>3</v>
      </c>
      <c r="AF8" s="168">
        <f>Y8+AE8</f>
        <v>8</v>
      </c>
      <c r="AG8" s="163">
        <f>AF8+20-Z8</f>
        <v>10</v>
      </c>
      <c r="AH8" s="69">
        <f>IF(Z8=0,"-",(AC8-AD8)*Z8)</f>
        <v>-0.87797115862754926</v>
      </c>
      <c r="AI8" s="300">
        <f>RANK(AF8,AF$6:AF$26,0)</f>
        <v>7</v>
      </c>
      <c r="AJ8" s="273">
        <f>SUMIF(C7:W7,5,C8:W8)+SUMIF(C7:W7,3,C8:W8)+SUMIF(C7:W7,10,C8:W8)</f>
        <v>1</v>
      </c>
      <c r="AK8" s="274" t="e">
        <f>IF(OR(#REF!&lt;6,AI8&lt;2),"-",AJ8)</f>
        <v>#REF!</v>
      </c>
      <c r="AL8" s="275" t="e">
        <f>IF(AK8="-","-",RANK(AK8,AK$6:AK$24,0))</f>
        <v>#REF!</v>
      </c>
      <c r="AM8" s="281">
        <f>COUNTIF(D8:X8,"=0,5")</f>
        <v>0</v>
      </c>
      <c r="AN8" s="329">
        <f>RANK(AM8,AM$6:AM$26,0)</f>
        <v>11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60"/>
    </row>
    <row r="9" spans="1:50" s="14" customFormat="1" ht="9.9499999999999993" customHeight="1">
      <c r="A9" s="566">
        <v>2.5</v>
      </c>
      <c r="B9" s="631" t="s">
        <v>7</v>
      </c>
      <c r="C9" s="116">
        <v>5</v>
      </c>
      <c r="D9" s="101">
        <v>11</v>
      </c>
      <c r="E9" s="104"/>
      <c r="F9" s="31">
        <v>9</v>
      </c>
      <c r="G9" s="35">
        <v>8</v>
      </c>
      <c r="H9" s="33">
        <v>10</v>
      </c>
      <c r="I9" s="35">
        <v>1</v>
      </c>
      <c r="J9" s="43">
        <v>7</v>
      </c>
      <c r="K9" s="30">
        <v>2</v>
      </c>
      <c r="L9" s="28">
        <v>6</v>
      </c>
      <c r="M9" s="29">
        <v>4</v>
      </c>
      <c r="N9" s="312">
        <v>5</v>
      </c>
      <c r="O9" s="30">
        <v>11</v>
      </c>
      <c r="P9" s="103"/>
      <c r="Q9" s="35">
        <v>9</v>
      </c>
      <c r="R9" s="34">
        <v>8</v>
      </c>
      <c r="S9" s="36">
        <v>10</v>
      </c>
      <c r="T9" s="30">
        <v>1</v>
      </c>
      <c r="U9" s="28">
        <v>7</v>
      </c>
      <c r="V9" s="27">
        <v>2</v>
      </c>
      <c r="W9" s="31">
        <v>6</v>
      </c>
      <c r="X9" s="92">
        <v>4</v>
      </c>
      <c r="Y9" s="293"/>
      <c r="Z9" s="17"/>
      <c r="AA9" s="18"/>
      <c r="AB9" s="262"/>
      <c r="AC9" s="326"/>
      <c r="AD9" s="83"/>
      <c r="AE9" s="305"/>
      <c r="AF9" s="170"/>
      <c r="AG9" s="165"/>
      <c r="AH9" s="68"/>
      <c r="AI9" s="301"/>
      <c r="AJ9" s="282"/>
      <c r="AK9" s="283"/>
      <c r="AL9" s="284"/>
      <c r="AM9" s="285"/>
      <c r="AN9" s="331"/>
      <c r="AO9" s="3"/>
      <c r="AP9" s="3"/>
      <c r="AQ9" s="3"/>
      <c r="AR9" s="3"/>
      <c r="AS9" s="3"/>
      <c r="AT9" s="3"/>
      <c r="AU9" s="3"/>
      <c r="AV9" s="3"/>
      <c r="AW9" s="3"/>
      <c r="AX9" s="159"/>
    </row>
    <row r="10" spans="1:50" s="4" customFormat="1" ht="13.5" customHeight="1">
      <c r="A10" s="569">
        <v>2.8571428571428599</v>
      </c>
      <c r="B10" s="631"/>
      <c r="C10" s="132">
        <v>1</v>
      </c>
      <c r="D10" s="60">
        <v>1</v>
      </c>
      <c r="E10" s="134"/>
      <c r="F10" s="60">
        <v>1</v>
      </c>
      <c r="G10" s="127">
        <v>1</v>
      </c>
      <c r="H10" s="128">
        <v>1</v>
      </c>
      <c r="I10" s="60">
        <v>1</v>
      </c>
      <c r="J10" s="129">
        <v>1</v>
      </c>
      <c r="K10" s="60">
        <v>1</v>
      </c>
      <c r="L10" s="60">
        <v>0.5</v>
      </c>
      <c r="M10" s="131">
        <v>1</v>
      </c>
      <c r="N10" s="311"/>
      <c r="O10" s="60">
        <v>0</v>
      </c>
      <c r="P10" s="135"/>
      <c r="Q10" s="126">
        <v>0</v>
      </c>
      <c r="R10" s="129">
        <v>1</v>
      </c>
      <c r="S10" s="128">
        <v>0</v>
      </c>
      <c r="T10" s="60">
        <v>1</v>
      </c>
      <c r="U10" s="60">
        <v>1</v>
      </c>
      <c r="V10" s="131">
        <v>1</v>
      </c>
      <c r="W10" s="126">
        <v>1</v>
      </c>
      <c r="X10" s="87">
        <v>1</v>
      </c>
      <c r="Y10" s="291">
        <f>SUM(C10:X10)-C10</f>
        <v>14.5</v>
      </c>
      <c r="Z10" s="65">
        <f>COUNT(C10:X10)</f>
        <v>19</v>
      </c>
      <c r="AA10" s="61">
        <f>Y10+20-Z10</f>
        <v>15.5</v>
      </c>
      <c r="AB10" s="259">
        <f>RANK(Y10,Y$6:Y$26,0)</f>
        <v>1</v>
      </c>
      <c r="AC10" s="324">
        <f>IF(Z10=0,"-",Y10/Z10)</f>
        <v>0.76315789473684215</v>
      </c>
      <c r="AD10" s="121">
        <v>0.79204375932371962</v>
      </c>
      <c r="AE10" s="303">
        <v>-6.5</v>
      </c>
      <c r="AF10" s="168">
        <f>Y10+AE10</f>
        <v>8</v>
      </c>
      <c r="AG10" s="163">
        <f>AF10+20-Z10</f>
        <v>9</v>
      </c>
      <c r="AH10" s="69">
        <f>IF(Z10=0,"-",(AC10-AD10)*Z10)</f>
        <v>-0.54883142715067201</v>
      </c>
      <c r="AI10" s="298">
        <f>RANK(AF10,AF$6:AF$26,0)</f>
        <v>7</v>
      </c>
      <c r="AJ10" s="273">
        <f>SUMIF(C9:W9,5,C10:W10)+SUMIF(C9:W9,3,C10:W10)+SUMIF(C9:W9,10,C10:W10)</f>
        <v>2</v>
      </c>
      <c r="AK10" s="274" t="e">
        <f>IF(OR(#REF!&lt;6,AI10&lt;2),"-",AJ10)</f>
        <v>#REF!</v>
      </c>
      <c r="AL10" s="275" t="e">
        <f>IF(AK10="-","-",RANK(AK10,AK$6:AK$24,0))</f>
        <v>#REF!</v>
      </c>
      <c r="AM10" s="276">
        <f>COUNTIF(D10:X10,"=0,5")</f>
        <v>1</v>
      </c>
      <c r="AN10" s="329">
        <f>RANK(AM10,AM$6:AM$26,0)</f>
        <v>9</v>
      </c>
      <c r="AO10" s="158"/>
      <c r="AP10" s="158"/>
      <c r="AQ10" s="158"/>
      <c r="AR10" s="158"/>
      <c r="AS10" s="158"/>
      <c r="AT10" s="158"/>
      <c r="AU10" s="158"/>
      <c r="AV10" s="158"/>
      <c r="AW10" s="158"/>
      <c r="AX10" s="160"/>
    </row>
    <row r="11" spans="1:50" s="14" customFormat="1" ht="9.75" customHeight="1">
      <c r="A11" s="566">
        <v>4</v>
      </c>
      <c r="B11" s="631" t="s">
        <v>10</v>
      </c>
      <c r="C11" s="117">
        <v>10</v>
      </c>
      <c r="D11" s="28">
        <v>5</v>
      </c>
      <c r="E11" s="30">
        <v>11</v>
      </c>
      <c r="F11" s="35">
        <v>8</v>
      </c>
      <c r="G11" s="35">
        <v>7</v>
      </c>
      <c r="H11" s="86"/>
      <c r="I11" s="35">
        <v>9</v>
      </c>
      <c r="J11" s="43">
        <v>6</v>
      </c>
      <c r="K11" s="30">
        <v>1</v>
      </c>
      <c r="L11" s="28">
        <v>2</v>
      </c>
      <c r="M11" s="27">
        <v>3</v>
      </c>
      <c r="N11" s="312">
        <v>10</v>
      </c>
      <c r="O11" s="30">
        <v>5</v>
      </c>
      <c r="P11" s="28">
        <v>11</v>
      </c>
      <c r="Q11" s="31">
        <v>8</v>
      </c>
      <c r="R11" s="34">
        <v>7</v>
      </c>
      <c r="S11" s="94"/>
      <c r="T11" s="30">
        <v>9</v>
      </c>
      <c r="U11" s="28">
        <v>6</v>
      </c>
      <c r="V11" s="27">
        <v>1</v>
      </c>
      <c r="W11" s="31">
        <v>2</v>
      </c>
      <c r="X11" s="89">
        <v>3</v>
      </c>
      <c r="Y11" s="292"/>
      <c r="Z11" s="15"/>
      <c r="AA11" s="16"/>
      <c r="AB11" s="260"/>
      <c r="AC11" s="325"/>
      <c r="AD11" s="84"/>
      <c r="AE11" s="306"/>
      <c r="AF11" s="171"/>
      <c r="AG11" s="166"/>
      <c r="AH11" s="70"/>
      <c r="AI11" s="299"/>
      <c r="AJ11" s="277"/>
      <c r="AK11" s="278"/>
      <c r="AL11" s="284"/>
      <c r="AM11" s="280"/>
      <c r="AN11" s="330"/>
      <c r="AO11" s="3"/>
      <c r="AP11" s="3"/>
      <c r="AQ11" s="3"/>
      <c r="AR11" s="3"/>
      <c r="AS11" s="3"/>
      <c r="AT11" s="3"/>
      <c r="AU11" s="3"/>
      <c r="AV11" s="3"/>
      <c r="AW11" s="3"/>
      <c r="AX11" s="159"/>
    </row>
    <row r="12" spans="1:50" s="4" customFormat="1" ht="13.5" customHeight="1">
      <c r="A12" s="569">
        <v>3.5714285714285698</v>
      </c>
      <c r="B12" s="631"/>
      <c r="C12" s="132">
        <v>0</v>
      </c>
      <c r="D12" s="60">
        <v>1</v>
      </c>
      <c r="E12" s="126">
        <v>0.5</v>
      </c>
      <c r="F12" s="60">
        <v>0</v>
      </c>
      <c r="G12" s="127">
        <v>0</v>
      </c>
      <c r="H12" s="136"/>
      <c r="I12" s="60">
        <v>1</v>
      </c>
      <c r="J12" s="60">
        <v>0</v>
      </c>
      <c r="K12" s="60">
        <v>1</v>
      </c>
      <c r="L12" s="60">
        <v>0</v>
      </c>
      <c r="M12" s="131">
        <v>0</v>
      </c>
      <c r="N12" s="311">
        <v>0.5</v>
      </c>
      <c r="O12" s="60">
        <v>0.5</v>
      </c>
      <c r="P12" s="60">
        <v>0.5</v>
      </c>
      <c r="Q12" s="126">
        <v>0</v>
      </c>
      <c r="R12" s="129">
        <v>0</v>
      </c>
      <c r="S12" s="137"/>
      <c r="T12" s="60">
        <v>1</v>
      </c>
      <c r="U12" s="60">
        <v>0</v>
      </c>
      <c r="V12" s="131">
        <v>0.5</v>
      </c>
      <c r="W12" s="126">
        <v>0</v>
      </c>
      <c r="X12" s="87">
        <v>0</v>
      </c>
      <c r="Y12" s="291">
        <f>SUM(C12:X12)-D12-O12</f>
        <v>5</v>
      </c>
      <c r="Z12" s="65">
        <f>COUNT(C12:X12)</f>
        <v>20</v>
      </c>
      <c r="AA12" s="61">
        <f>Y12+20-Z12</f>
        <v>5</v>
      </c>
      <c r="AB12" s="261">
        <f>RANK(Y12,Y$6:Y$26,0)</f>
        <v>7</v>
      </c>
      <c r="AC12" s="324">
        <f>IF(Z12=0,"-",Y12/Z12)</f>
        <v>0.25</v>
      </c>
      <c r="AD12" s="121">
        <v>0.34898060666335157</v>
      </c>
      <c r="AE12" s="303">
        <v>3.5</v>
      </c>
      <c r="AF12" s="168">
        <f>Y12+AE12</f>
        <v>8.5</v>
      </c>
      <c r="AG12" s="163">
        <f>AF12+20-Z12</f>
        <v>8.5</v>
      </c>
      <c r="AH12" s="69">
        <f>IF(Z12=0,"-",(AC12-AD12)*Z12)</f>
        <v>-1.9796121332670313</v>
      </c>
      <c r="AI12" s="300">
        <f>RANK(AF12,AF$6:AF$26,0)</f>
        <v>6</v>
      </c>
      <c r="AJ12" s="273">
        <f>SUMIF(C11:W11,5,C12:W12)+SUMIF(C11:W11,3,C12:W12)+SUMIF(C11:W11,10,C12:W12)</f>
        <v>2</v>
      </c>
      <c r="AK12" s="274" t="e">
        <f>IF(OR(#REF!&lt;6,AI12&lt;2),"-",AJ12)</f>
        <v>#REF!</v>
      </c>
      <c r="AL12" s="275" t="e">
        <f>IF(AK12="-","-",RANK(AK12,AK$6:AK$24,0))</f>
        <v>#REF!</v>
      </c>
      <c r="AM12" s="281">
        <f>COUNTIF(D12:X12,"=0,5")</f>
        <v>5</v>
      </c>
      <c r="AN12" s="329">
        <f>RANK(AM12,AM$6:AM$26,0)</f>
        <v>1</v>
      </c>
      <c r="AO12" s="158"/>
      <c r="AP12" s="158"/>
      <c r="AQ12" s="158"/>
      <c r="AR12" s="158"/>
      <c r="AS12" s="158"/>
      <c r="AT12" s="158"/>
      <c r="AU12" s="158"/>
      <c r="AV12" s="158"/>
      <c r="AW12" s="158"/>
      <c r="AX12" s="160"/>
    </row>
    <row r="13" spans="1:50" s="14" customFormat="1" ht="9.9499999999999993" customHeight="1">
      <c r="A13" s="566">
        <v>5</v>
      </c>
      <c r="B13" s="564" t="s">
        <v>33</v>
      </c>
      <c r="C13" s="118">
        <v>3</v>
      </c>
      <c r="D13" s="30">
        <v>4</v>
      </c>
      <c r="E13" s="38">
        <v>2</v>
      </c>
      <c r="F13" s="41">
        <v>7</v>
      </c>
      <c r="G13" s="42">
        <v>6</v>
      </c>
      <c r="H13" s="36">
        <v>1</v>
      </c>
      <c r="I13" s="28">
        <v>11</v>
      </c>
      <c r="J13" s="419"/>
      <c r="K13" s="38">
        <v>8</v>
      </c>
      <c r="L13" s="38">
        <v>9</v>
      </c>
      <c r="M13" s="78">
        <v>10</v>
      </c>
      <c r="N13" s="313">
        <v>3</v>
      </c>
      <c r="O13" s="28">
        <v>4</v>
      </c>
      <c r="P13" s="39">
        <v>2</v>
      </c>
      <c r="Q13" s="42">
        <v>7</v>
      </c>
      <c r="R13" s="40">
        <v>6</v>
      </c>
      <c r="S13" s="33">
        <v>1</v>
      </c>
      <c r="T13" s="30">
        <v>11</v>
      </c>
      <c r="U13" s="104"/>
      <c r="V13" s="78">
        <v>8</v>
      </c>
      <c r="W13" s="28">
        <v>9</v>
      </c>
      <c r="X13" s="90">
        <v>10</v>
      </c>
      <c r="Y13" s="293"/>
      <c r="Z13" s="17"/>
      <c r="AA13" s="16"/>
      <c r="AB13" s="260"/>
      <c r="AC13" s="326"/>
      <c r="AD13" s="83"/>
      <c r="AE13" s="305"/>
      <c r="AF13" s="170"/>
      <c r="AG13" s="165"/>
      <c r="AH13" s="68"/>
      <c r="AI13" s="299"/>
      <c r="AJ13" s="282"/>
      <c r="AK13" s="283"/>
      <c r="AL13" s="284"/>
      <c r="AM13" s="285"/>
      <c r="AN13" s="330"/>
      <c r="AO13" s="3"/>
      <c r="AP13" s="3"/>
      <c r="AQ13" s="3"/>
      <c r="AR13" s="3"/>
      <c r="AS13" s="3"/>
      <c r="AT13" s="3"/>
      <c r="AU13" s="3"/>
      <c r="AV13" s="3"/>
      <c r="AW13" s="3"/>
      <c r="AX13" s="159"/>
    </row>
    <row r="14" spans="1:50" s="4" customFormat="1" ht="13.5" customHeight="1">
      <c r="A14" s="569">
        <v>4.2857142857142803</v>
      </c>
      <c r="B14" s="564"/>
      <c r="C14" s="420">
        <v>0</v>
      </c>
      <c r="D14" s="421">
        <v>0</v>
      </c>
      <c r="E14" s="422"/>
      <c r="F14" s="421">
        <v>0.5</v>
      </c>
      <c r="G14" s="423"/>
      <c r="H14" s="424"/>
      <c r="I14" s="421">
        <v>0</v>
      </c>
      <c r="J14" s="425"/>
      <c r="K14" s="421"/>
      <c r="L14" s="421"/>
      <c r="M14" s="426"/>
      <c r="N14" s="427"/>
      <c r="O14" s="421">
        <v>0.5</v>
      </c>
      <c r="P14" s="421"/>
      <c r="Q14" s="422"/>
      <c r="R14" s="425"/>
      <c r="S14" s="424"/>
      <c r="T14" s="421">
        <v>1</v>
      </c>
      <c r="U14" s="421"/>
      <c r="V14" s="426"/>
      <c r="W14" s="422"/>
      <c r="X14" s="428"/>
      <c r="Y14" s="429"/>
      <c r="Z14" s="430">
        <f>COUNT(C14:X14)</f>
        <v>6</v>
      </c>
      <c r="AA14" s="431">
        <f>Y14+20-Z14</f>
        <v>14</v>
      </c>
      <c r="AB14" s="432" t="e">
        <f>RANK(Y14,Y$6:Y$26,0)</f>
        <v>#N/A</v>
      </c>
      <c r="AC14" s="433">
        <f>IF(Z14=0,"-",Y14/Z14)</f>
        <v>0</v>
      </c>
      <c r="AD14" s="434">
        <v>0.4649428145201393</v>
      </c>
      <c r="AE14" s="435">
        <v>1.5</v>
      </c>
      <c r="AF14" s="436">
        <f>Y14+AE14</f>
        <v>1.5</v>
      </c>
      <c r="AG14" s="437">
        <f>AF14+20-Z14</f>
        <v>15.5</v>
      </c>
      <c r="AH14" s="438">
        <f>IF(Z14=0,"-",(AC14-AD14)*Z14)</f>
        <v>-2.7896568871208358</v>
      </c>
      <c r="AI14" s="439">
        <f>RANK(AF14,AF$6:AF$26,0)</f>
        <v>11</v>
      </c>
      <c r="AJ14" s="440">
        <f>SUMIF(C13:W13,5,C14:W14)+SUMIF(C13:W13,3,C14:W14)+SUMIF(C13:W13,10,C14:W14)</f>
        <v>0</v>
      </c>
      <c r="AK14" s="441" t="e">
        <f>IF(OR(#REF!&lt;6,AI14&lt;2),"-",AJ14)</f>
        <v>#REF!</v>
      </c>
      <c r="AL14" s="442" t="e">
        <f>IF(AK14="-","-",RANK(AK14,AK$6:AK$24,0))</f>
        <v>#REF!</v>
      </c>
      <c r="AM14" s="443">
        <f>COUNTIF(D14:X14,"=0,5")</f>
        <v>2</v>
      </c>
      <c r="AN14" s="444">
        <f>RANK(AM14,AM$6:AM$26,0)</f>
        <v>7</v>
      </c>
      <c r="AO14" s="158"/>
      <c r="AP14" s="158"/>
      <c r="AQ14" s="158"/>
      <c r="AR14" s="158"/>
      <c r="AS14" s="158"/>
      <c r="AT14" s="158"/>
      <c r="AU14" s="158"/>
      <c r="AV14" s="158"/>
      <c r="AW14" s="158"/>
      <c r="AX14" s="160"/>
    </row>
    <row r="15" spans="1:50" s="19" customFormat="1" ht="9.9499999999999993" customHeight="1">
      <c r="A15" s="566">
        <v>6</v>
      </c>
      <c r="B15" s="631" t="s">
        <v>13</v>
      </c>
      <c r="C15" s="119">
        <v>2</v>
      </c>
      <c r="D15" s="100"/>
      <c r="E15" s="38">
        <v>1</v>
      </c>
      <c r="F15" s="31">
        <v>10</v>
      </c>
      <c r="G15" s="41">
        <v>5</v>
      </c>
      <c r="H15" s="33">
        <v>9</v>
      </c>
      <c r="I15" s="42">
        <v>7</v>
      </c>
      <c r="J15" s="32">
        <v>4</v>
      </c>
      <c r="K15" s="30">
        <v>11</v>
      </c>
      <c r="L15" s="30">
        <v>3</v>
      </c>
      <c r="M15" s="29">
        <v>8</v>
      </c>
      <c r="N15" s="314">
        <v>2</v>
      </c>
      <c r="O15" s="99"/>
      <c r="P15" s="39">
        <v>1</v>
      </c>
      <c r="Q15" s="161">
        <v>10</v>
      </c>
      <c r="R15" s="42">
        <v>5</v>
      </c>
      <c r="S15" s="36">
        <v>9</v>
      </c>
      <c r="T15" s="38">
        <v>7</v>
      </c>
      <c r="U15" s="38">
        <v>4</v>
      </c>
      <c r="V15" s="27">
        <v>11</v>
      </c>
      <c r="W15" s="42">
        <v>3</v>
      </c>
      <c r="X15" s="92">
        <v>8</v>
      </c>
      <c r="Y15" s="292"/>
      <c r="Z15" s="15"/>
      <c r="AA15" s="16"/>
      <c r="AB15" s="260"/>
      <c r="AC15" s="325"/>
      <c r="AD15" s="84"/>
      <c r="AE15" s="306"/>
      <c r="AF15" s="171"/>
      <c r="AG15" s="166"/>
      <c r="AH15" s="70"/>
      <c r="AI15" s="299"/>
      <c r="AJ15" s="277"/>
      <c r="AK15" s="278"/>
      <c r="AL15" s="279"/>
      <c r="AM15" s="280"/>
      <c r="AN15" s="331"/>
      <c r="AO15" s="5"/>
      <c r="AP15" s="5"/>
      <c r="AQ15" s="5"/>
      <c r="AR15" s="5"/>
      <c r="AS15" s="5"/>
      <c r="AT15" s="5"/>
      <c r="AU15" s="5"/>
      <c r="AV15" s="5"/>
      <c r="AW15" s="5"/>
      <c r="AX15" s="159"/>
    </row>
    <row r="16" spans="1:50" s="4" customFormat="1" ht="13.5" customHeight="1">
      <c r="A16" s="569">
        <v>5</v>
      </c>
      <c r="B16" s="631"/>
      <c r="C16" s="132">
        <v>1</v>
      </c>
      <c r="D16" s="135"/>
      <c r="E16" s="126">
        <v>1</v>
      </c>
      <c r="F16" s="60">
        <v>1</v>
      </c>
      <c r="G16" s="127"/>
      <c r="H16" s="128">
        <v>0.5</v>
      </c>
      <c r="I16" s="60">
        <v>1</v>
      </c>
      <c r="J16" s="60">
        <v>1</v>
      </c>
      <c r="K16" s="60">
        <v>1</v>
      </c>
      <c r="L16" s="60">
        <v>0.5</v>
      </c>
      <c r="M16" s="131">
        <v>1</v>
      </c>
      <c r="N16" s="315">
        <v>1</v>
      </c>
      <c r="O16" s="135"/>
      <c r="P16" s="60">
        <v>1</v>
      </c>
      <c r="Q16" s="316">
        <v>0</v>
      </c>
      <c r="R16" s="162"/>
      <c r="S16" s="128">
        <v>0.5</v>
      </c>
      <c r="T16" s="60">
        <v>1</v>
      </c>
      <c r="U16" s="60">
        <v>1</v>
      </c>
      <c r="V16" s="131">
        <v>1</v>
      </c>
      <c r="W16" s="126">
        <v>0</v>
      </c>
      <c r="X16" s="87">
        <v>0</v>
      </c>
      <c r="Y16" s="291">
        <f>SUM(C16:X16)</f>
        <v>13.5</v>
      </c>
      <c r="Z16" s="65">
        <f>COUNT(C16:X16)</f>
        <v>18</v>
      </c>
      <c r="AA16" s="61">
        <f>Y16+20-Z16</f>
        <v>15.5</v>
      </c>
      <c r="AB16" s="259">
        <f>RANK(Y16,Y$6:Y$26,0)</f>
        <v>2</v>
      </c>
      <c r="AC16" s="324">
        <f>IF(Z16=0,"-",Y16/Z16)</f>
        <v>0.75</v>
      </c>
      <c r="AD16" s="121">
        <v>0.52620586772749889</v>
      </c>
      <c r="AE16" s="303">
        <v>-0.5</v>
      </c>
      <c r="AF16" s="168">
        <f>Y16+AE16</f>
        <v>13</v>
      </c>
      <c r="AG16" s="163">
        <f>AF16+20-Z16</f>
        <v>15</v>
      </c>
      <c r="AH16" s="69">
        <f>IF(Z16=0,"-",(AC16-AD16)*Z16)</f>
        <v>4.0282943809050202</v>
      </c>
      <c r="AI16" s="298">
        <f>RANK(AF16,AF$6:AF$26,0)</f>
        <v>1</v>
      </c>
      <c r="AJ16" s="273">
        <f>SUMIF(C15:W15,5,C16:W16)+SUMIF(C15:W15,3,C16:W16)+SUMIF(C15:W15,10,C16:W16)</f>
        <v>1.5</v>
      </c>
      <c r="AK16" s="274" t="e">
        <f>IF(OR(#REF!&lt;6,AI16&lt;2),"-",AJ16)</f>
        <v>#REF!</v>
      </c>
      <c r="AL16" s="275" t="e">
        <f>IF(AK16="-","-",RANK(AK16,AK$6:AK$24,0))</f>
        <v>#REF!</v>
      </c>
      <c r="AM16" s="281">
        <f>COUNTIF(D16:X16,"=0,5")</f>
        <v>3</v>
      </c>
      <c r="AN16" s="329">
        <f>RANK(AM16,AM$6:AM$26,0)</f>
        <v>5</v>
      </c>
    </row>
    <row r="17" spans="1:40" s="14" customFormat="1" ht="9.9499999999999993" customHeight="1">
      <c r="A17" s="566">
        <v>7</v>
      </c>
      <c r="B17" s="631" t="s">
        <v>6</v>
      </c>
      <c r="C17" s="120">
        <v>11</v>
      </c>
      <c r="D17" s="48">
        <v>2</v>
      </c>
      <c r="E17" s="49">
        <v>9</v>
      </c>
      <c r="F17" s="52">
        <v>5</v>
      </c>
      <c r="G17" s="50">
        <v>4</v>
      </c>
      <c r="H17" s="51">
        <v>8</v>
      </c>
      <c r="I17" s="50">
        <v>6</v>
      </c>
      <c r="J17" s="53">
        <v>3</v>
      </c>
      <c r="K17" s="50">
        <v>10</v>
      </c>
      <c r="L17" s="38">
        <v>1</v>
      </c>
      <c r="M17" s="317"/>
      <c r="N17" s="318">
        <v>11</v>
      </c>
      <c r="O17" s="81">
        <v>2</v>
      </c>
      <c r="P17" s="58">
        <v>9</v>
      </c>
      <c r="Q17" s="80">
        <v>5</v>
      </c>
      <c r="R17" s="79">
        <v>4</v>
      </c>
      <c r="S17" s="55">
        <v>8</v>
      </c>
      <c r="T17" s="56">
        <v>6</v>
      </c>
      <c r="U17" s="48">
        <v>3</v>
      </c>
      <c r="V17" s="57">
        <v>10</v>
      </c>
      <c r="W17" s="54">
        <v>1</v>
      </c>
      <c r="X17" s="113"/>
      <c r="Y17" s="292"/>
      <c r="Z17" s="15"/>
      <c r="AA17" s="16"/>
      <c r="AB17" s="260"/>
      <c r="AC17" s="325"/>
      <c r="AD17" s="84"/>
      <c r="AE17" s="306"/>
      <c r="AF17" s="171"/>
      <c r="AG17" s="166"/>
      <c r="AH17" s="70"/>
      <c r="AI17" s="299"/>
      <c r="AJ17" s="282"/>
      <c r="AK17" s="278"/>
      <c r="AL17" s="279"/>
      <c r="AM17" s="285"/>
      <c r="AN17" s="331"/>
    </row>
    <row r="18" spans="1:40" s="4" customFormat="1" ht="13.5" customHeight="1">
      <c r="A18" s="569">
        <v>5.71428571428571</v>
      </c>
      <c r="B18" s="631"/>
      <c r="C18" s="132">
        <v>1</v>
      </c>
      <c r="D18" s="60">
        <v>1</v>
      </c>
      <c r="E18" s="126">
        <v>0.5</v>
      </c>
      <c r="F18" s="60">
        <v>0.5</v>
      </c>
      <c r="G18" s="127">
        <v>1</v>
      </c>
      <c r="H18" s="128">
        <v>1</v>
      </c>
      <c r="I18" s="60">
        <v>0</v>
      </c>
      <c r="J18" s="129">
        <v>0</v>
      </c>
      <c r="K18" s="60">
        <v>1</v>
      </c>
      <c r="L18" s="60">
        <v>1</v>
      </c>
      <c r="M18" s="140"/>
      <c r="N18" s="319">
        <v>1</v>
      </c>
      <c r="O18" s="139">
        <v>1</v>
      </c>
      <c r="P18" s="60">
        <v>0.5</v>
      </c>
      <c r="Q18" s="126"/>
      <c r="R18" s="129">
        <v>1</v>
      </c>
      <c r="S18" s="128">
        <v>0</v>
      </c>
      <c r="T18" s="60">
        <v>0</v>
      </c>
      <c r="U18" s="60">
        <v>0</v>
      </c>
      <c r="V18" s="131">
        <v>1</v>
      </c>
      <c r="W18" s="126">
        <v>1</v>
      </c>
      <c r="X18" s="114"/>
      <c r="Y18" s="291">
        <f>SUM(C18:X18)-F18</f>
        <v>12</v>
      </c>
      <c r="Z18" s="65">
        <f>COUNT(C18:X18)</f>
        <v>19</v>
      </c>
      <c r="AA18" s="61">
        <f>Y18+20-Z18</f>
        <v>13</v>
      </c>
      <c r="AB18" s="259">
        <f>RANK(Y18,Y$6:Y$26,0)</f>
        <v>3</v>
      </c>
      <c r="AC18" s="324">
        <f>IF(Z18=0,"-",Y18/Z18)</f>
        <v>0.63157894736842102</v>
      </c>
      <c r="AD18" s="121">
        <v>0.66131277971158631</v>
      </c>
      <c r="AE18" s="303">
        <v>-3</v>
      </c>
      <c r="AF18" s="168">
        <f>Y18+AE18</f>
        <v>9</v>
      </c>
      <c r="AG18" s="163">
        <f>AF18+20-Z18</f>
        <v>10</v>
      </c>
      <c r="AH18" s="69">
        <f>IF(Z18=0,"-",(AC18-AD18)*Z18)</f>
        <v>-0.5649428145201405</v>
      </c>
      <c r="AI18" s="298">
        <f>RANK(AF18,AF$6:AF$26,0)</f>
        <v>4</v>
      </c>
      <c r="AJ18" s="273">
        <f>SUMIF(C17:W17,5,C18:W18)+SUMIF(C17:W17,3,C18:W18)+SUMIF(C17:W17,10,C18:W18)</f>
        <v>2.5</v>
      </c>
      <c r="AK18" s="274" t="e">
        <f>IF(OR(#REF!&lt;6,AI18&lt;2),"-",AJ18)</f>
        <v>#REF!</v>
      </c>
      <c r="AL18" s="275" t="e">
        <f>IF(AK18="-","-",RANK(AK18,AK$6:AK$24,0))</f>
        <v>#REF!</v>
      </c>
      <c r="AM18" s="276">
        <f>COUNTIF(D18:X18,"=0,5")</f>
        <v>3</v>
      </c>
      <c r="AN18" s="329">
        <f>RANK(AM18,AM$6:AM$26,0)</f>
        <v>5</v>
      </c>
    </row>
    <row r="19" spans="1:40" s="14" customFormat="1" ht="9.9499999999999993" customHeight="1">
      <c r="A19" s="566">
        <v>8</v>
      </c>
      <c r="B19" s="564" t="s">
        <v>28</v>
      </c>
      <c r="C19" s="120">
        <v>9</v>
      </c>
      <c r="D19" s="25">
        <v>1</v>
      </c>
      <c r="E19" s="25">
        <v>10</v>
      </c>
      <c r="F19" s="25">
        <v>4</v>
      </c>
      <c r="G19" s="31">
        <v>3</v>
      </c>
      <c r="H19" s="47">
        <v>7</v>
      </c>
      <c r="I19" s="124"/>
      <c r="J19" s="27">
        <v>2</v>
      </c>
      <c r="K19" s="21">
        <v>5</v>
      </c>
      <c r="L19" s="21">
        <v>11</v>
      </c>
      <c r="M19" s="27">
        <v>6</v>
      </c>
      <c r="N19" s="320">
        <v>9</v>
      </c>
      <c r="O19" s="20">
        <v>1</v>
      </c>
      <c r="P19" s="20">
        <v>10</v>
      </c>
      <c r="Q19" s="20">
        <v>4</v>
      </c>
      <c r="R19" s="35">
        <v>3</v>
      </c>
      <c r="S19" s="123">
        <v>7</v>
      </c>
      <c r="T19" s="103"/>
      <c r="U19" s="25">
        <v>2</v>
      </c>
      <c r="V19" s="24">
        <v>5</v>
      </c>
      <c r="W19" s="24">
        <v>11</v>
      </c>
      <c r="X19" s="89">
        <v>6</v>
      </c>
      <c r="Y19" s="293"/>
      <c r="Z19" s="17"/>
      <c r="AA19" s="18"/>
      <c r="AB19" s="262"/>
      <c r="AC19" s="326"/>
      <c r="AD19" s="83"/>
      <c r="AE19" s="305"/>
      <c r="AF19" s="170"/>
      <c r="AG19" s="165"/>
      <c r="AH19" s="68"/>
      <c r="AI19" s="301"/>
      <c r="AJ19" s="277"/>
      <c r="AK19" s="283"/>
      <c r="AL19" s="284"/>
      <c r="AM19" s="280"/>
      <c r="AN19" s="330"/>
    </row>
    <row r="20" spans="1:40" s="4" customFormat="1" ht="13.5" customHeight="1">
      <c r="A20" s="569">
        <v>6.4285714285714297</v>
      </c>
      <c r="B20" s="564"/>
      <c r="C20" s="132">
        <v>0</v>
      </c>
      <c r="D20" s="60">
        <v>1</v>
      </c>
      <c r="E20" s="126">
        <v>1</v>
      </c>
      <c r="F20" s="60">
        <v>1</v>
      </c>
      <c r="G20" s="127">
        <v>0</v>
      </c>
      <c r="H20" s="128">
        <v>0</v>
      </c>
      <c r="I20" s="135"/>
      <c r="J20" s="129">
        <v>0</v>
      </c>
      <c r="K20" s="60"/>
      <c r="L20" s="60">
        <v>1</v>
      </c>
      <c r="M20" s="131">
        <v>0</v>
      </c>
      <c r="N20" s="311">
        <v>0</v>
      </c>
      <c r="O20" s="60">
        <v>0.5</v>
      </c>
      <c r="P20" s="60">
        <v>0</v>
      </c>
      <c r="Q20" s="126">
        <v>1</v>
      </c>
      <c r="R20" s="129">
        <v>0</v>
      </c>
      <c r="S20" s="128">
        <v>1</v>
      </c>
      <c r="T20" s="135"/>
      <c r="U20" s="60">
        <v>1</v>
      </c>
      <c r="V20" s="131"/>
      <c r="W20" s="126">
        <v>1</v>
      </c>
      <c r="X20" s="87">
        <v>1</v>
      </c>
      <c r="Y20" s="291">
        <f>SUM(C20:X20)</f>
        <v>9.5</v>
      </c>
      <c r="Z20" s="65">
        <f>COUNT(C20:X20)</f>
        <v>18</v>
      </c>
      <c r="AA20" s="61">
        <f>Y20+20-Z20</f>
        <v>11.5</v>
      </c>
      <c r="AB20" s="259">
        <f>RANK(Y20,Y$6:Y$26,0)</f>
        <v>5</v>
      </c>
      <c r="AC20" s="324">
        <f>IF(Z20=0,"-",Y20/Z20)</f>
        <v>0.52777777777777779</v>
      </c>
      <c r="AD20" s="121">
        <v>0.58035803083043269</v>
      </c>
      <c r="AE20" s="303">
        <v>-3</v>
      </c>
      <c r="AF20" s="168">
        <f>Y20+AE20</f>
        <v>6.5</v>
      </c>
      <c r="AG20" s="163">
        <f>AF20+20-Z20</f>
        <v>8.5</v>
      </c>
      <c r="AH20" s="69">
        <f>IF(Z20=0,"-",(AC20-AD20)*Z20)</f>
        <v>-0.94644455494778823</v>
      </c>
      <c r="AI20" s="298">
        <f>RANK(AF20,AF$6:AF$26,0)</f>
        <v>9</v>
      </c>
      <c r="AJ20" s="273">
        <f>SUMIF(C19:W19,5,C20:W20)+SUMIF(C19:W19,3,C20:W20)+SUMIF(C19:W19,10,C20:W20)</f>
        <v>1</v>
      </c>
      <c r="AK20" s="274" t="e">
        <f>IF(OR(#REF!&lt;6,AI20&lt;2),"-",AJ20)</f>
        <v>#REF!</v>
      </c>
      <c r="AL20" s="275" t="e">
        <f>IF(AK20="-","-",RANK(AK20,AK$6:AK$24,0))</f>
        <v>#REF!</v>
      </c>
      <c r="AM20" s="281">
        <f>COUNTIF(D20:X20,"=0,5")</f>
        <v>1</v>
      </c>
      <c r="AN20" s="329">
        <f>RANK(AM20,AM$6:AM$26,0)</f>
        <v>9</v>
      </c>
    </row>
    <row r="21" spans="1:40" s="74" customFormat="1" ht="9.9499999999999993" customHeight="1">
      <c r="A21" s="566">
        <v>9</v>
      </c>
      <c r="B21" s="564" t="s">
        <v>26</v>
      </c>
      <c r="C21" s="119">
        <v>8</v>
      </c>
      <c r="D21" s="30">
        <v>10</v>
      </c>
      <c r="E21" s="28">
        <v>7</v>
      </c>
      <c r="F21" s="35">
        <v>3</v>
      </c>
      <c r="G21" s="35">
        <v>11</v>
      </c>
      <c r="H21" s="36">
        <v>6</v>
      </c>
      <c r="I21" s="31">
        <v>4</v>
      </c>
      <c r="J21" s="44">
        <v>1</v>
      </c>
      <c r="K21" s="103"/>
      <c r="L21" s="28">
        <v>5</v>
      </c>
      <c r="M21" s="27">
        <v>2</v>
      </c>
      <c r="N21" s="313">
        <v>8</v>
      </c>
      <c r="O21" s="28">
        <v>10</v>
      </c>
      <c r="P21" s="30">
        <v>7</v>
      </c>
      <c r="Q21" s="31">
        <v>3</v>
      </c>
      <c r="R21" s="34">
        <v>11</v>
      </c>
      <c r="S21" s="33">
        <v>6</v>
      </c>
      <c r="T21" s="28">
        <v>4</v>
      </c>
      <c r="U21" s="30">
        <v>1</v>
      </c>
      <c r="V21" s="110"/>
      <c r="W21" s="31">
        <v>5</v>
      </c>
      <c r="X21" s="89">
        <v>2</v>
      </c>
      <c r="Y21" s="292"/>
      <c r="Z21" s="72"/>
      <c r="AA21" s="71"/>
      <c r="AB21" s="260"/>
      <c r="AC21" s="325"/>
      <c r="AD21" s="82"/>
      <c r="AE21" s="304"/>
      <c r="AF21" s="169"/>
      <c r="AG21" s="164"/>
      <c r="AH21" s="73"/>
      <c r="AI21" s="299"/>
      <c r="AJ21" s="277"/>
      <c r="AK21" s="278"/>
      <c r="AL21" s="279"/>
      <c r="AM21" s="285"/>
      <c r="AN21" s="331"/>
    </row>
    <row r="22" spans="1:40" s="4" customFormat="1" ht="13.5" customHeight="1">
      <c r="A22" s="569">
        <v>7.1428571428571397</v>
      </c>
      <c r="B22" s="564"/>
      <c r="C22" s="132">
        <v>1</v>
      </c>
      <c r="D22" s="60">
        <v>0</v>
      </c>
      <c r="E22" s="126">
        <v>0.5</v>
      </c>
      <c r="F22" s="60">
        <v>0</v>
      </c>
      <c r="G22" s="127">
        <v>1</v>
      </c>
      <c r="H22" s="128">
        <v>0.5</v>
      </c>
      <c r="I22" s="60">
        <v>0</v>
      </c>
      <c r="J22" s="129">
        <v>0.5</v>
      </c>
      <c r="K22" s="135"/>
      <c r="L22" s="60"/>
      <c r="M22" s="131">
        <v>1</v>
      </c>
      <c r="N22" s="311">
        <v>1</v>
      </c>
      <c r="O22" s="60">
        <v>1</v>
      </c>
      <c r="P22" s="60">
        <v>0.5</v>
      </c>
      <c r="Q22" s="126">
        <v>1</v>
      </c>
      <c r="R22" s="129">
        <v>1</v>
      </c>
      <c r="S22" s="128">
        <v>0.5</v>
      </c>
      <c r="T22" s="60">
        <v>0</v>
      </c>
      <c r="U22" s="60">
        <v>1</v>
      </c>
      <c r="V22" s="140"/>
      <c r="W22" s="126"/>
      <c r="X22" s="87">
        <v>1</v>
      </c>
      <c r="Y22" s="291">
        <f>SUM(C22:X22)</f>
        <v>11.5</v>
      </c>
      <c r="Z22" s="65">
        <f>COUNT(C22:X22)</f>
        <v>18</v>
      </c>
      <c r="AA22" s="61">
        <f>Y22+20-Z22</f>
        <v>13.5</v>
      </c>
      <c r="AB22" s="259">
        <f>RANK(Y22,Y$6:Y$26,0)</f>
        <v>4</v>
      </c>
      <c r="AC22" s="324">
        <f>IF(Z22=0,"-",Y22/Z22)</f>
        <v>0.63888888888888884</v>
      </c>
      <c r="AD22" s="121">
        <v>0.590750870213824</v>
      </c>
      <c r="AE22" s="303">
        <v>-1</v>
      </c>
      <c r="AF22" s="168">
        <f>Y22+AE22</f>
        <v>10.5</v>
      </c>
      <c r="AG22" s="163">
        <f>AF22+20-Z22</f>
        <v>12.5</v>
      </c>
      <c r="AH22" s="69">
        <f>IF(Z22=0,"-",(AC22-AD22)*Z22)</f>
        <v>0.86648433615116716</v>
      </c>
      <c r="AI22" s="298">
        <f>RANK(AF22,AF$6:AF$26,0)</f>
        <v>2</v>
      </c>
      <c r="AJ22" s="273">
        <f>SUMIF(C21:W21,5,C22:W22)+SUMIF(C21:W21,3,C22:W22)+SUMIF(C21:W21,10,C22:W22)</f>
        <v>2</v>
      </c>
      <c r="AK22" s="274" t="e">
        <f>IF(OR(#REF!&lt;6,AI22&lt;2),"-",AJ22)</f>
        <v>#REF!</v>
      </c>
      <c r="AL22" s="275" t="e">
        <f>IF(AK22="-","-",RANK(AK22,AK$6:AK$24,0))</f>
        <v>#REF!</v>
      </c>
      <c r="AM22" s="276">
        <f>COUNTIF(D22:X22,"=0,5")</f>
        <v>5</v>
      </c>
      <c r="AN22" s="329">
        <f>RANK(AM22,AM$6:AM$26,0)</f>
        <v>1</v>
      </c>
    </row>
    <row r="23" spans="1:40" s="14" customFormat="1" ht="9.9499999999999993" customHeight="1">
      <c r="A23" s="566">
        <v>10</v>
      </c>
      <c r="B23" s="631" t="s">
        <v>29</v>
      </c>
      <c r="C23" s="119">
        <v>4</v>
      </c>
      <c r="D23" s="20">
        <v>9</v>
      </c>
      <c r="E23" s="20">
        <v>8</v>
      </c>
      <c r="F23" s="21">
        <v>6</v>
      </c>
      <c r="G23" s="24">
        <v>1</v>
      </c>
      <c r="H23" s="23">
        <v>3</v>
      </c>
      <c r="I23" s="24">
        <v>2</v>
      </c>
      <c r="J23" s="22">
        <v>11</v>
      </c>
      <c r="K23" s="20">
        <v>7</v>
      </c>
      <c r="L23" s="111"/>
      <c r="M23" s="77">
        <v>5</v>
      </c>
      <c r="N23" s="321">
        <v>4</v>
      </c>
      <c r="O23" s="25">
        <v>9</v>
      </c>
      <c r="P23" s="25">
        <v>8</v>
      </c>
      <c r="Q23" s="24">
        <v>6</v>
      </c>
      <c r="R23" s="45">
        <v>1</v>
      </c>
      <c r="S23" s="26">
        <v>3</v>
      </c>
      <c r="T23" s="20">
        <v>2</v>
      </c>
      <c r="U23" s="20">
        <v>11</v>
      </c>
      <c r="V23" s="25">
        <v>7</v>
      </c>
      <c r="W23" s="106"/>
      <c r="X23" s="88">
        <v>5</v>
      </c>
      <c r="Y23" s="293"/>
      <c r="Z23" s="17"/>
      <c r="AA23" s="18"/>
      <c r="AB23" s="262"/>
      <c r="AC23" s="326"/>
      <c r="AD23" s="83"/>
      <c r="AE23" s="305"/>
      <c r="AF23" s="170"/>
      <c r="AG23" s="165"/>
      <c r="AH23" s="68"/>
      <c r="AI23" s="301"/>
      <c r="AJ23" s="282"/>
      <c r="AK23" s="283"/>
      <c r="AL23" s="284"/>
      <c r="AM23" s="280"/>
      <c r="AN23" s="330"/>
    </row>
    <row r="24" spans="1:40" s="4" customFormat="1" ht="13.5" customHeight="1" thickBot="1">
      <c r="A24" s="570">
        <v>7.8571428571428497</v>
      </c>
      <c r="B24" s="631"/>
      <c r="C24" s="141">
        <v>1</v>
      </c>
      <c r="D24" s="142">
        <v>1</v>
      </c>
      <c r="E24" s="143">
        <v>0</v>
      </c>
      <c r="F24" s="142">
        <v>0</v>
      </c>
      <c r="G24" s="138">
        <v>1</v>
      </c>
      <c r="H24" s="144">
        <v>0</v>
      </c>
      <c r="I24" s="142">
        <v>0</v>
      </c>
      <c r="J24" s="145">
        <v>0.5</v>
      </c>
      <c r="K24" s="142">
        <v>0</v>
      </c>
      <c r="L24" s="112"/>
      <c r="M24" s="146"/>
      <c r="N24" s="315">
        <v>0.5</v>
      </c>
      <c r="O24" s="142">
        <v>0</v>
      </c>
      <c r="P24" s="142">
        <v>1</v>
      </c>
      <c r="Q24" s="126">
        <v>1</v>
      </c>
      <c r="R24" s="142">
        <v>0</v>
      </c>
      <c r="S24" s="142">
        <v>1</v>
      </c>
      <c r="T24" s="142">
        <v>1</v>
      </c>
      <c r="U24" s="142">
        <v>1</v>
      </c>
      <c r="V24" s="146">
        <v>0</v>
      </c>
      <c r="W24" s="147"/>
      <c r="X24" s="91"/>
      <c r="Y24" s="291">
        <f>SUM(C24:X24)</f>
        <v>9</v>
      </c>
      <c r="Z24" s="65">
        <f>COUNT(C24:X24)</f>
        <v>18</v>
      </c>
      <c r="AA24" s="61">
        <f>Y24+20-Z24</f>
        <v>11</v>
      </c>
      <c r="AB24" s="262">
        <f>RANK(Y24,Y$6:Y$26,0)</f>
        <v>6</v>
      </c>
      <c r="AC24" s="324">
        <f>IF(Z24=0,"-",Y24/Z24)</f>
        <v>0.5</v>
      </c>
      <c r="AD24" s="95">
        <v>0.43704624564893096</v>
      </c>
      <c r="AE24" s="303">
        <v>0</v>
      </c>
      <c r="AF24" s="172">
        <f>Y24+AE24</f>
        <v>9</v>
      </c>
      <c r="AG24" s="163">
        <f>AF24+20-Z24</f>
        <v>11</v>
      </c>
      <c r="AH24" s="69">
        <f>IF(Z24=0,"-",(AC24-AD24)*Z24)</f>
        <v>1.1331675783192425</v>
      </c>
      <c r="AI24" s="301">
        <f>RANK(AF24,AF$6:AF$26,0)</f>
        <v>4</v>
      </c>
      <c r="AJ24" s="286">
        <f>SUMIF(C23:W23,5,C24:W24)+SUMIF(C23:W23,3,C24:W24)+SUMIF(C23:W23,10,C24:W24)</f>
        <v>1</v>
      </c>
      <c r="AK24" s="287" t="e">
        <f>IF(OR(#REF!&lt;6,AI24&lt;2),"-",AJ24)</f>
        <v>#REF!</v>
      </c>
      <c r="AL24" s="288" t="e">
        <f>IF(AK24="-","-",RANK(AK24,AK$6:AK$24,0))</f>
        <v>#REF!</v>
      </c>
      <c r="AM24" s="281">
        <f>COUNTIF(D24:X24,"=0,5")</f>
        <v>2</v>
      </c>
      <c r="AN24" s="329">
        <f>RANK(AM24,AM$6:AM$26,0)</f>
        <v>7</v>
      </c>
    </row>
    <row r="25" spans="1:40" s="14" customFormat="1" ht="9.9499999999999993" customHeight="1">
      <c r="A25" s="566">
        <v>11</v>
      </c>
      <c r="B25" s="631" t="s">
        <v>15</v>
      </c>
      <c r="C25" s="119">
        <v>7</v>
      </c>
      <c r="D25" s="30">
        <v>3</v>
      </c>
      <c r="E25" s="28">
        <v>4</v>
      </c>
      <c r="F25" s="107"/>
      <c r="G25" s="31">
        <v>9</v>
      </c>
      <c r="H25" s="33">
        <v>2</v>
      </c>
      <c r="I25" s="31">
        <v>5</v>
      </c>
      <c r="J25" s="44">
        <v>10</v>
      </c>
      <c r="K25" s="109">
        <v>6</v>
      </c>
      <c r="L25" s="30">
        <v>8</v>
      </c>
      <c r="M25" s="27">
        <v>1</v>
      </c>
      <c r="N25" s="313">
        <v>7</v>
      </c>
      <c r="O25" s="28">
        <v>3</v>
      </c>
      <c r="P25" s="30">
        <v>4</v>
      </c>
      <c r="Q25" s="108"/>
      <c r="R25" s="37">
        <v>9</v>
      </c>
      <c r="S25" s="36">
        <v>2</v>
      </c>
      <c r="T25" s="35">
        <v>5</v>
      </c>
      <c r="U25" s="30">
        <v>10</v>
      </c>
      <c r="V25" s="30">
        <v>6</v>
      </c>
      <c r="W25" s="35">
        <v>8</v>
      </c>
      <c r="X25" s="89">
        <v>1</v>
      </c>
      <c r="Y25" s="292"/>
      <c r="Z25" s="15"/>
      <c r="AA25" s="16"/>
      <c r="AB25" s="260"/>
      <c r="AC25" s="325"/>
      <c r="AD25" s="96"/>
      <c r="AE25" s="306"/>
      <c r="AF25" s="171"/>
      <c r="AG25" s="166"/>
      <c r="AH25" s="70"/>
      <c r="AI25" s="299"/>
      <c r="AJ25" s="282"/>
      <c r="AK25" s="283"/>
      <c r="AL25" s="284"/>
      <c r="AM25" s="285"/>
      <c r="AN25" s="331"/>
    </row>
    <row r="26" spans="1:40" s="85" customFormat="1" ht="13.5" customHeight="1" thickBot="1">
      <c r="A26" s="567">
        <v>7.8571428571428497</v>
      </c>
      <c r="B26" s="631"/>
      <c r="C26" s="148">
        <v>0</v>
      </c>
      <c r="D26" s="62">
        <v>0</v>
      </c>
      <c r="E26" s="149">
        <v>0.5</v>
      </c>
      <c r="F26" s="150"/>
      <c r="G26" s="151">
        <v>0</v>
      </c>
      <c r="H26" s="152">
        <v>1</v>
      </c>
      <c r="I26" s="62">
        <v>1</v>
      </c>
      <c r="J26" s="153">
        <v>0.5</v>
      </c>
      <c r="K26" s="62">
        <v>0</v>
      </c>
      <c r="L26" s="62">
        <v>0</v>
      </c>
      <c r="M26" s="155">
        <v>1</v>
      </c>
      <c r="N26" s="322">
        <v>0</v>
      </c>
      <c r="O26" s="62">
        <v>1</v>
      </c>
      <c r="P26" s="62">
        <v>0.5</v>
      </c>
      <c r="Q26" s="154"/>
      <c r="R26" s="153">
        <v>0</v>
      </c>
      <c r="S26" s="152">
        <v>0</v>
      </c>
      <c r="T26" s="62">
        <v>0</v>
      </c>
      <c r="U26" s="62">
        <v>0</v>
      </c>
      <c r="V26" s="155">
        <v>0</v>
      </c>
      <c r="W26" s="149">
        <v>0</v>
      </c>
      <c r="X26" s="93">
        <v>0.5</v>
      </c>
      <c r="Y26" s="294">
        <f>SUM(C26:X26)-I26-T26</f>
        <v>5</v>
      </c>
      <c r="Z26" s="66">
        <f>COUNT(C26:X26)</f>
        <v>20</v>
      </c>
      <c r="AA26" s="63">
        <f>Y26+20-Z26</f>
        <v>5</v>
      </c>
      <c r="AB26" s="263">
        <f>RANK(Y26,Y$6:Y$26,0)</f>
        <v>7</v>
      </c>
      <c r="AC26" s="327">
        <f>IF(Z26=0,"-",Y26/Z26)</f>
        <v>0.25</v>
      </c>
      <c r="AD26" s="122">
        <v>0.30193933366484338</v>
      </c>
      <c r="AE26" s="307">
        <v>5.5</v>
      </c>
      <c r="AF26" s="173">
        <f>Y26+AE26</f>
        <v>10.5</v>
      </c>
      <c r="AG26" s="167">
        <f>AF26+20-Z26</f>
        <v>10.5</v>
      </c>
      <c r="AH26" s="98">
        <f>IF(Z26=0,"-",(AC26-AD26)*Z26)</f>
        <v>-1.0387866732968676</v>
      </c>
      <c r="AI26" s="302">
        <f>RANK(AF26,AF$6:AF$26,0)</f>
        <v>2</v>
      </c>
      <c r="AJ26" s="286">
        <f>SUMIF(C25:W25,5,C26:W26)+SUMIF(C25:W25,3,C26:W26)+SUMIF(C25:W25,10,C26:W26)</f>
        <v>2.5</v>
      </c>
      <c r="AK26" s="287" t="e">
        <f>IF(OR(#REF!&lt;6,AI26&lt;2),"-",AJ26)</f>
        <v>#REF!</v>
      </c>
      <c r="AL26" s="288" t="e">
        <f>IF(AK26="-","-",RANK(AK26,AK$6:AK$24,0))</f>
        <v>#REF!</v>
      </c>
      <c r="AM26" s="289">
        <f>COUNTIF(D26:X26,"=0,5")</f>
        <v>4</v>
      </c>
      <c r="AN26" s="332">
        <f>RANK(AM26,AM$6:AM$26,0)</f>
        <v>3</v>
      </c>
    </row>
    <row r="27" spans="1:40" s="6" customFormat="1" ht="18" customHeight="1">
      <c r="A27" s="601" t="str">
        <f>IF(SUM(Z5:Z26)/2-SUM(C37:X37)=0,"","OBS: Pointfejl!")</f>
        <v/>
      </c>
      <c r="B27" s="601"/>
      <c r="C27" s="183"/>
      <c r="D27" s="183"/>
      <c r="E27" s="183"/>
      <c r="F27" s="183"/>
      <c r="G27" s="183"/>
      <c r="H27" s="183"/>
      <c r="I27" s="183"/>
      <c r="J27" s="184"/>
      <c r="K27" s="183"/>
      <c r="L27" s="183"/>
      <c r="M27" s="183"/>
      <c r="N27" s="183"/>
      <c r="O27" s="185"/>
      <c r="P27" s="183"/>
      <c r="Q27" s="183"/>
      <c r="R27" s="183"/>
      <c r="S27" s="183"/>
      <c r="T27" s="185"/>
      <c r="U27" s="183"/>
      <c r="V27" s="183"/>
      <c r="W27" s="183"/>
      <c r="X27" s="184"/>
      <c r="Y27" s="186"/>
      <c r="Z27" s="186"/>
      <c r="AA27" s="186"/>
      <c r="AB27" s="186"/>
      <c r="AC27" s="187"/>
      <c r="AD27" s="188"/>
      <c r="AE27" s="189"/>
      <c r="AF27" s="190"/>
      <c r="AG27" s="189"/>
      <c r="AH27" s="191"/>
      <c r="AI27" s="186"/>
      <c r="AJ27" s="12"/>
      <c r="AK27" s="12"/>
      <c r="AL27" s="12"/>
    </row>
    <row r="28" spans="1:40" s="6" customFormat="1" ht="27" customHeight="1">
      <c r="A28" s="295" t="s">
        <v>45</v>
      </c>
      <c r="B28" s="296"/>
      <c r="C28" s="192"/>
      <c r="D28" s="193"/>
      <c r="E28" s="245" t="s">
        <v>64</v>
      </c>
      <c r="F28" s="246"/>
      <c r="G28" s="247"/>
      <c r="H28" s="247"/>
      <c r="I28" s="247"/>
      <c r="J28" s="247"/>
      <c r="K28" s="247"/>
      <c r="L28" s="248"/>
      <c r="M28" s="248"/>
      <c r="N28" s="248"/>
      <c r="O28" s="194"/>
      <c r="P28" s="194"/>
      <c r="Q28" s="194"/>
      <c r="R28" s="195"/>
      <c r="S28" s="184"/>
      <c r="T28" s="196"/>
      <c r="U28" s="186"/>
      <c r="V28" s="186"/>
      <c r="W28" s="184"/>
      <c r="X28" s="184"/>
      <c r="Y28" s="197"/>
      <c r="Z28" s="184"/>
      <c r="AA28" s="184"/>
      <c r="AB28" s="184"/>
      <c r="AC28" s="187"/>
      <c r="AD28" s="188"/>
      <c r="AE28" s="198"/>
      <c r="AF28" s="199"/>
      <c r="AG28" s="198"/>
      <c r="AH28" s="200"/>
      <c r="AI28" s="201"/>
      <c r="AJ28" s="46"/>
      <c r="AK28" s="46"/>
      <c r="AL28" s="12"/>
    </row>
    <row r="29" spans="1:40" s="6" customFormat="1" ht="15.75" customHeight="1">
      <c r="A29" s="243"/>
      <c r="B29" s="219"/>
      <c r="C29" s="202"/>
      <c r="D29" s="203"/>
      <c r="E29" s="245" t="s">
        <v>65</v>
      </c>
      <c r="F29" s="249"/>
      <c r="G29" s="250"/>
      <c r="H29" s="250"/>
      <c r="I29" s="250"/>
      <c r="J29" s="250"/>
      <c r="K29" s="251"/>
      <c r="L29" s="251"/>
      <c r="M29" s="251"/>
      <c r="N29" s="252"/>
      <c r="O29" s="185"/>
      <c r="P29" s="183"/>
      <c r="Q29" s="183"/>
      <c r="R29" s="204"/>
      <c r="S29" s="205"/>
      <c r="T29" s="206"/>
      <c r="U29" s="183"/>
      <c r="V29" s="183"/>
      <c r="W29" s="183"/>
      <c r="X29" s="184"/>
      <c r="Y29" s="186"/>
      <c r="Z29" s="186"/>
      <c r="AA29" s="186"/>
      <c r="AB29" s="186"/>
      <c r="AC29" s="187"/>
      <c r="AD29" s="188"/>
      <c r="AE29" s="189"/>
      <c r="AF29" s="190"/>
      <c r="AG29" s="189"/>
      <c r="AH29" s="191"/>
      <c r="AI29" s="186"/>
      <c r="AJ29" s="12"/>
      <c r="AK29" s="12"/>
      <c r="AL29" s="12"/>
    </row>
    <row r="30" spans="1:40" s="6" customFormat="1" ht="15.75" customHeight="1">
      <c r="A30" s="243"/>
      <c r="B30" s="219"/>
      <c r="C30" s="202"/>
      <c r="D30" s="203"/>
      <c r="E30" s="245" t="s">
        <v>66</v>
      </c>
      <c r="F30" s="249"/>
      <c r="G30" s="250"/>
      <c r="H30" s="250"/>
      <c r="I30" s="250"/>
      <c r="J30" s="250"/>
      <c r="K30" s="251"/>
      <c r="L30" s="251" t="s">
        <v>67</v>
      </c>
      <c r="M30" s="251"/>
      <c r="N30" s="252"/>
      <c r="O30" s="185"/>
      <c r="P30" s="183"/>
      <c r="Q30" s="183"/>
      <c r="R30" s="204"/>
      <c r="S30" s="205"/>
      <c r="T30" s="206"/>
      <c r="U30" s="183"/>
      <c r="V30" s="183"/>
      <c r="W30" s="183"/>
      <c r="X30" s="184"/>
      <c r="Y30" s="186"/>
      <c r="Z30" s="186"/>
      <c r="AA30" s="186"/>
      <c r="AB30" s="186"/>
      <c r="AC30" s="187"/>
      <c r="AD30" s="188"/>
      <c r="AE30" s="189"/>
      <c r="AF30" s="190"/>
      <c r="AG30" s="189"/>
      <c r="AH30" s="191"/>
      <c r="AI30" s="186"/>
      <c r="AJ30" s="12"/>
      <c r="AK30" s="12"/>
      <c r="AL30" s="12"/>
    </row>
    <row r="31" spans="1:40" s="180" customFormat="1" ht="19.149999999999999" customHeight="1">
      <c r="A31" s="207" t="s">
        <v>19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8"/>
      <c r="S31" s="208"/>
      <c r="T31" s="208"/>
      <c r="U31" s="208"/>
      <c r="V31" s="208"/>
      <c r="W31" s="208"/>
      <c r="X31" s="208"/>
      <c r="Y31" s="209"/>
      <c r="Z31" s="209"/>
      <c r="AA31" s="209"/>
      <c r="AB31" s="209"/>
      <c r="AC31" s="210"/>
      <c r="AD31" s="211"/>
      <c r="AE31" s="212"/>
      <c r="AF31" s="213"/>
      <c r="AG31" s="214"/>
      <c r="AH31" s="215"/>
      <c r="AI31" s="209"/>
      <c r="AJ31" s="179"/>
      <c r="AK31" s="179"/>
      <c r="AL31" s="179"/>
    </row>
    <row r="32" spans="1:40" s="180" customFormat="1" ht="18.600000000000001" customHeight="1">
      <c r="A32" s="207" t="s">
        <v>46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8"/>
      <c r="S32" s="208"/>
      <c r="T32" s="208"/>
      <c r="U32" s="208"/>
      <c r="V32" s="208"/>
      <c r="W32" s="208"/>
      <c r="X32" s="208"/>
      <c r="Y32" s="209"/>
      <c r="Z32" s="209"/>
      <c r="AA32" s="209"/>
      <c r="AB32" s="209"/>
      <c r="AC32" s="210"/>
      <c r="AD32" s="211"/>
      <c r="AE32" s="212"/>
      <c r="AF32" s="213"/>
      <c r="AG32" s="214"/>
      <c r="AH32" s="215"/>
      <c r="AI32" s="209"/>
      <c r="AJ32" s="179"/>
      <c r="AK32" s="179"/>
      <c r="AL32" s="179"/>
    </row>
    <row r="33" spans="1:38" s="180" customFormat="1" ht="20.45" customHeight="1">
      <c r="A33" s="207" t="s">
        <v>68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16"/>
      <c r="S33" s="217"/>
      <c r="T33" s="217"/>
      <c r="U33" s="217"/>
      <c r="V33" s="217"/>
      <c r="W33" s="217"/>
      <c r="X33" s="217"/>
      <c r="Y33" s="210" t="s">
        <v>42</v>
      </c>
      <c r="Z33" s="210"/>
      <c r="AA33" s="209"/>
      <c r="AB33" s="209"/>
      <c r="AC33" s="210"/>
      <c r="AD33" s="211"/>
      <c r="AE33" s="214"/>
      <c r="AF33" s="218"/>
      <c r="AG33" s="214"/>
      <c r="AH33" s="215"/>
      <c r="AI33" s="209"/>
      <c r="AJ33" s="179"/>
      <c r="AK33" s="179"/>
      <c r="AL33" s="179"/>
    </row>
    <row r="34" spans="1:38" s="180" customFormat="1" ht="12" customHeight="1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16"/>
      <c r="S34" s="217"/>
      <c r="T34" s="217"/>
      <c r="U34" s="217"/>
      <c r="V34" s="217"/>
      <c r="W34" s="217"/>
      <c r="X34" s="217"/>
      <c r="Y34" s="210"/>
      <c r="Z34" s="210"/>
      <c r="AA34" s="209"/>
      <c r="AB34" s="209"/>
      <c r="AC34" s="210"/>
      <c r="AD34" s="211"/>
      <c r="AE34" s="214"/>
      <c r="AF34" s="258"/>
      <c r="AG34" s="214"/>
      <c r="AH34" s="215"/>
      <c r="AI34" s="209"/>
      <c r="AJ34" s="179"/>
      <c r="AK34" s="179"/>
      <c r="AL34" s="179"/>
    </row>
    <row r="35" spans="1:38" ht="18" thickBot="1">
      <c r="A35" s="243"/>
      <c r="B35" s="181"/>
      <c r="C35" s="202" t="s">
        <v>34</v>
      </c>
      <c r="D35" s="202"/>
      <c r="E35" s="202"/>
      <c r="F35" s="219"/>
      <c r="G35" s="219"/>
      <c r="H35" s="219"/>
      <c r="I35" s="219"/>
      <c r="J35" s="219"/>
      <c r="K35" s="219"/>
      <c r="L35" s="219"/>
      <c r="M35" s="219"/>
      <c r="N35" s="219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20"/>
      <c r="Z35" s="220"/>
      <c r="AA35" s="221"/>
      <c r="AB35" s="221"/>
      <c r="AC35" s="222"/>
      <c r="AD35" s="223"/>
      <c r="AE35" s="224"/>
      <c r="AF35" s="225"/>
      <c r="AG35" s="224"/>
      <c r="AH35" s="226"/>
      <c r="AI35" s="221"/>
    </row>
    <row r="36" spans="1:38" ht="18.75">
      <c r="A36" s="243"/>
      <c r="B36" s="182"/>
      <c r="C36" s="202" t="s">
        <v>32</v>
      </c>
      <c r="D36" s="203"/>
      <c r="E36" s="227"/>
      <c r="F36" s="227"/>
      <c r="G36" s="227"/>
      <c r="H36" s="227"/>
      <c r="I36" s="227"/>
      <c r="J36" s="227"/>
      <c r="K36" s="228"/>
      <c r="L36" s="228"/>
      <c r="M36" s="228"/>
      <c r="N36" s="228"/>
      <c r="O36" s="228"/>
      <c r="P36" s="202"/>
      <c r="Q36" s="202"/>
      <c r="R36" s="202"/>
      <c r="S36" s="228"/>
      <c r="T36" s="228"/>
      <c r="U36" s="229"/>
      <c r="V36" s="229"/>
      <c r="W36" s="229"/>
      <c r="X36" s="203"/>
      <c r="Y36" s="230"/>
      <c r="Z36" s="230"/>
      <c r="AA36" s="231"/>
      <c r="AB36" s="231"/>
      <c r="AC36" s="222"/>
      <c r="AD36" s="223"/>
      <c r="AE36" s="232"/>
      <c r="AF36" s="233"/>
      <c r="AG36" s="232"/>
      <c r="AH36" s="226"/>
      <c r="AI36" s="221"/>
    </row>
    <row r="37" spans="1:38" s="176" customFormat="1" ht="15.75" hidden="1">
      <c r="A37" s="244"/>
      <c r="B37" s="178" t="s">
        <v>35</v>
      </c>
      <c r="C37" s="234">
        <f>SUM(C26,C24,C22,C20,C18,C16,C14,C12,C10,C8,C6)</f>
        <v>5</v>
      </c>
      <c r="D37" s="234">
        <f t="shared" ref="D37:X37" si="2">SUM(D26,D24,D22,D20,D18,D16,D14,D12,D10,D8,D6)</f>
        <v>5</v>
      </c>
      <c r="E37" s="234">
        <f t="shared" si="2"/>
        <v>4</v>
      </c>
      <c r="F37" s="234">
        <f t="shared" si="2"/>
        <v>5</v>
      </c>
      <c r="G37" s="234">
        <f t="shared" si="2"/>
        <v>4</v>
      </c>
      <c r="H37" s="234">
        <f t="shared" si="2"/>
        <v>4</v>
      </c>
      <c r="I37" s="234">
        <f t="shared" si="2"/>
        <v>5</v>
      </c>
      <c r="J37" s="234">
        <f t="shared" si="2"/>
        <v>5</v>
      </c>
      <c r="K37" s="234">
        <f t="shared" si="2"/>
        <v>4</v>
      </c>
      <c r="L37" s="234">
        <f t="shared" si="2"/>
        <v>4</v>
      </c>
      <c r="M37" s="234">
        <f t="shared" si="2"/>
        <v>4</v>
      </c>
      <c r="N37" s="234">
        <f t="shared" si="2"/>
        <v>4</v>
      </c>
      <c r="O37" s="234">
        <f t="shared" si="2"/>
        <v>5</v>
      </c>
      <c r="P37" s="234">
        <f t="shared" si="2"/>
        <v>4</v>
      </c>
      <c r="Q37" s="234">
        <f t="shared" si="2"/>
        <v>4</v>
      </c>
      <c r="R37" s="234">
        <f t="shared" si="2"/>
        <v>4</v>
      </c>
      <c r="S37" s="234">
        <f t="shared" si="2"/>
        <v>4</v>
      </c>
      <c r="T37" s="234">
        <f t="shared" si="2"/>
        <v>5</v>
      </c>
      <c r="U37" s="234">
        <f t="shared" si="2"/>
        <v>5</v>
      </c>
      <c r="V37" s="234">
        <f t="shared" si="2"/>
        <v>4</v>
      </c>
      <c r="W37" s="234">
        <f t="shared" si="2"/>
        <v>4</v>
      </c>
      <c r="X37" s="234">
        <f t="shared" si="2"/>
        <v>4</v>
      </c>
      <c r="Y37" s="235">
        <f>SUM(Y6:Y36)</f>
        <v>90</v>
      </c>
      <c r="Z37" s="234">
        <f>SUM(Z6:Z36)/2</f>
        <v>96</v>
      </c>
      <c r="AA37" s="236"/>
      <c r="AB37" s="236"/>
      <c r="AC37" s="237"/>
      <c r="AD37" s="238"/>
      <c r="AE37" s="239"/>
      <c r="AF37" s="239"/>
      <c r="AG37" s="239"/>
      <c r="AH37" s="239"/>
      <c r="AI37" s="237"/>
      <c r="AJ37" s="177"/>
      <c r="AK37" s="177"/>
      <c r="AL37" s="177"/>
    </row>
    <row r="38" spans="1:38" ht="18.75">
      <c r="A38" s="243"/>
      <c r="B38" s="333"/>
      <c r="C38" s="202" t="s">
        <v>59</v>
      </c>
      <c r="D38" s="203"/>
      <c r="E38" s="227"/>
      <c r="F38" s="227"/>
      <c r="G38" s="227"/>
      <c r="H38" s="227"/>
      <c r="I38" s="227"/>
      <c r="J38" s="227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9"/>
      <c r="V38" s="229"/>
      <c r="W38" s="229"/>
      <c r="X38" s="203"/>
      <c r="Y38" s="240"/>
      <c r="Z38" s="241"/>
      <c r="AA38" s="221"/>
      <c r="AB38" s="221"/>
      <c r="AC38" s="222"/>
      <c r="AD38" s="223"/>
      <c r="AE38" s="232"/>
      <c r="AF38" s="233"/>
      <c r="AG38" s="232"/>
      <c r="AH38" s="226"/>
      <c r="AI38" s="221"/>
    </row>
    <row r="39" spans="1:38">
      <c r="A39" s="243"/>
      <c r="B39" s="219"/>
      <c r="C39" s="202"/>
      <c r="D39" s="203"/>
      <c r="E39" s="203"/>
      <c r="F39" s="242"/>
      <c r="G39" s="242"/>
      <c r="H39" s="242"/>
      <c r="I39" s="242"/>
      <c r="J39" s="242"/>
      <c r="K39" s="242"/>
      <c r="L39" s="242"/>
      <c r="M39" s="242"/>
      <c r="N39" s="242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30"/>
      <c r="Z39" s="230"/>
      <c r="AA39" s="231"/>
      <c r="AB39" s="231"/>
      <c r="AC39" s="222"/>
      <c r="AD39" s="223"/>
      <c r="AE39" s="232"/>
      <c r="AF39" s="233"/>
      <c r="AG39" s="232"/>
      <c r="AH39" s="226"/>
      <c r="AI39" s="221"/>
    </row>
    <row r="40" spans="1:38">
      <c r="A40" s="243"/>
      <c r="B40" s="219"/>
      <c r="C40" s="202"/>
      <c r="D40" s="202"/>
      <c r="E40" s="202"/>
      <c r="F40" s="219"/>
      <c r="G40" s="219"/>
      <c r="H40" s="219"/>
      <c r="I40" s="219"/>
      <c r="J40" s="219"/>
      <c r="K40" s="219"/>
      <c r="L40" s="219"/>
      <c r="M40" s="219"/>
      <c r="N40" s="219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20"/>
      <c r="Z40" s="220"/>
      <c r="AA40" s="221"/>
      <c r="AB40" s="221"/>
      <c r="AC40" s="222"/>
      <c r="AD40" s="223"/>
      <c r="AE40" s="224"/>
      <c r="AF40" s="225"/>
      <c r="AG40" s="224"/>
      <c r="AH40" s="226"/>
      <c r="AI40" s="221"/>
    </row>
    <row r="41" spans="1:38">
      <c r="A41" s="243"/>
      <c r="B41" s="219"/>
      <c r="C41" s="202"/>
      <c r="D41" s="202"/>
      <c r="E41" s="202"/>
      <c r="F41" s="219"/>
      <c r="G41" s="219"/>
      <c r="H41" s="219"/>
      <c r="I41" s="219"/>
      <c r="J41" s="219"/>
      <c r="K41" s="219"/>
      <c r="L41" s="219"/>
      <c r="M41" s="219"/>
      <c r="N41" s="219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20"/>
      <c r="Z41" s="220"/>
      <c r="AA41" s="221"/>
      <c r="AB41" s="221"/>
      <c r="AC41" s="222"/>
      <c r="AD41" s="223"/>
      <c r="AE41" s="224"/>
      <c r="AF41" s="225"/>
      <c r="AG41" s="224"/>
      <c r="AH41" s="226"/>
      <c r="AI41" s="221"/>
    </row>
    <row r="42" spans="1:38">
      <c r="A42" s="243"/>
      <c r="B42" s="219"/>
      <c r="C42" s="202"/>
      <c r="D42" s="202"/>
      <c r="E42" s="202"/>
      <c r="F42" s="219"/>
      <c r="G42" s="219"/>
      <c r="H42" s="219"/>
      <c r="I42" s="219"/>
      <c r="J42" s="219"/>
      <c r="K42" s="219"/>
      <c r="L42" s="219"/>
      <c r="M42" s="219"/>
      <c r="N42" s="219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20"/>
      <c r="Z42" s="220"/>
      <c r="AA42" s="221"/>
      <c r="AB42" s="221"/>
      <c r="AC42" s="222"/>
      <c r="AD42" s="223"/>
      <c r="AE42" s="224"/>
      <c r="AF42" s="225"/>
      <c r="AG42" s="224"/>
      <c r="AH42" s="226"/>
      <c r="AI42" s="221"/>
    </row>
  </sheetData>
  <mergeCells count="46">
    <mergeCell ref="AJ1:AL1"/>
    <mergeCell ref="AA1:AA4"/>
    <mergeCell ref="A4:B4"/>
    <mergeCell ref="A2:B2"/>
    <mergeCell ref="AJ2:AJ4"/>
    <mergeCell ref="AK2:AK4"/>
    <mergeCell ref="N1:X1"/>
    <mergeCell ref="Y1:Y4"/>
    <mergeCell ref="Z1:Z4"/>
    <mergeCell ref="AH1:AH4"/>
    <mergeCell ref="AI1:AI4"/>
    <mergeCell ref="AM1:AM4"/>
    <mergeCell ref="AN1:AN4"/>
    <mergeCell ref="A5:A6"/>
    <mergeCell ref="B5:B6"/>
    <mergeCell ref="A7:A8"/>
    <mergeCell ref="B7:B8"/>
    <mergeCell ref="AL2:AL4"/>
    <mergeCell ref="A3:B3"/>
    <mergeCell ref="AB1:AB4"/>
    <mergeCell ref="AC1:AC4"/>
    <mergeCell ref="AD1:AD4"/>
    <mergeCell ref="AE1:AE4"/>
    <mergeCell ref="AF1:AF4"/>
    <mergeCell ref="AG1:AG4"/>
    <mergeCell ref="A1:B1"/>
    <mergeCell ref="C1:K1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7:B27"/>
    <mergeCell ref="A21:A22"/>
    <mergeCell ref="B21:B22"/>
    <mergeCell ref="A23:A24"/>
    <mergeCell ref="B23:B24"/>
    <mergeCell ref="A25:A26"/>
    <mergeCell ref="B25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P2" sqref="P2"/>
    </sheetView>
  </sheetViews>
  <sheetFormatPr defaultRowHeight="12.75"/>
  <cols>
    <col min="1" max="1" width="10" customWidth="1"/>
    <col min="2" max="2" width="9.140625" style="538"/>
    <col min="3" max="6" width="9.140625" style="539"/>
    <col min="7" max="7" width="9.140625" style="540"/>
    <col min="8" max="9" width="7.140625" style="540" customWidth="1"/>
    <col min="10" max="10" width="6.42578125" style="540" customWidth="1"/>
    <col min="11" max="13" width="6.42578125" style="539" customWidth="1"/>
    <col min="14" max="14" width="9.140625" style="481"/>
    <col min="15" max="15" width="9.140625" style="482"/>
    <col min="257" max="257" width="10" customWidth="1"/>
    <col min="264" max="265" width="7.140625" customWidth="1"/>
    <col min="266" max="269" width="6.42578125" customWidth="1"/>
    <col min="513" max="513" width="10" customWidth="1"/>
    <col min="520" max="521" width="7.140625" customWidth="1"/>
    <col min="522" max="525" width="6.42578125" customWidth="1"/>
    <col min="769" max="769" width="10" customWidth="1"/>
    <col min="776" max="777" width="7.140625" customWidth="1"/>
    <col min="778" max="781" width="6.42578125" customWidth="1"/>
    <col min="1025" max="1025" width="10" customWidth="1"/>
    <col min="1032" max="1033" width="7.140625" customWidth="1"/>
    <col min="1034" max="1037" width="6.42578125" customWidth="1"/>
    <col min="1281" max="1281" width="10" customWidth="1"/>
    <col min="1288" max="1289" width="7.140625" customWidth="1"/>
    <col min="1290" max="1293" width="6.42578125" customWidth="1"/>
    <col min="1537" max="1537" width="10" customWidth="1"/>
    <col min="1544" max="1545" width="7.140625" customWidth="1"/>
    <col min="1546" max="1549" width="6.42578125" customWidth="1"/>
    <col min="1793" max="1793" width="10" customWidth="1"/>
    <col min="1800" max="1801" width="7.140625" customWidth="1"/>
    <col min="1802" max="1805" width="6.42578125" customWidth="1"/>
    <col min="2049" max="2049" width="10" customWidth="1"/>
    <col min="2056" max="2057" width="7.140625" customWidth="1"/>
    <col min="2058" max="2061" width="6.42578125" customWidth="1"/>
    <col min="2305" max="2305" width="10" customWidth="1"/>
    <col min="2312" max="2313" width="7.140625" customWidth="1"/>
    <col min="2314" max="2317" width="6.42578125" customWidth="1"/>
    <col min="2561" max="2561" width="10" customWidth="1"/>
    <col min="2568" max="2569" width="7.140625" customWidth="1"/>
    <col min="2570" max="2573" width="6.42578125" customWidth="1"/>
    <col min="2817" max="2817" width="10" customWidth="1"/>
    <col min="2824" max="2825" width="7.140625" customWidth="1"/>
    <col min="2826" max="2829" width="6.42578125" customWidth="1"/>
    <col min="3073" max="3073" width="10" customWidth="1"/>
    <col min="3080" max="3081" width="7.140625" customWidth="1"/>
    <col min="3082" max="3085" width="6.42578125" customWidth="1"/>
    <col min="3329" max="3329" width="10" customWidth="1"/>
    <col min="3336" max="3337" width="7.140625" customWidth="1"/>
    <col min="3338" max="3341" width="6.42578125" customWidth="1"/>
    <col min="3585" max="3585" width="10" customWidth="1"/>
    <col min="3592" max="3593" width="7.140625" customWidth="1"/>
    <col min="3594" max="3597" width="6.42578125" customWidth="1"/>
    <col min="3841" max="3841" width="10" customWidth="1"/>
    <col min="3848" max="3849" width="7.140625" customWidth="1"/>
    <col min="3850" max="3853" width="6.42578125" customWidth="1"/>
    <col min="4097" max="4097" width="10" customWidth="1"/>
    <col min="4104" max="4105" width="7.140625" customWidth="1"/>
    <col min="4106" max="4109" width="6.42578125" customWidth="1"/>
    <col min="4353" max="4353" width="10" customWidth="1"/>
    <col min="4360" max="4361" width="7.140625" customWidth="1"/>
    <col min="4362" max="4365" width="6.42578125" customWidth="1"/>
    <col min="4609" max="4609" width="10" customWidth="1"/>
    <col min="4616" max="4617" width="7.140625" customWidth="1"/>
    <col min="4618" max="4621" width="6.42578125" customWidth="1"/>
    <col min="4865" max="4865" width="10" customWidth="1"/>
    <col min="4872" max="4873" width="7.140625" customWidth="1"/>
    <col min="4874" max="4877" width="6.42578125" customWidth="1"/>
    <col min="5121" max="5121" width="10" customWidth="1"/>
    <col min="5128" max="5129" width="7.140625" customWidth="1"/>
    <col min="5130" max="5133" width="6.42578125" customWidth="1"/>
    <col min="5377" max="5377" width="10" customWidth="1"/>
    <col min="5384" max="5385" width="7.140625" customWidth="1"/>
    <col min="5386" max="5389" width="6.42578125" customWidth="1"/>
    <col min="5633" max="5633" width="10" customWidth="1"/>
    <col min="5640" max="5641" width="7.140625" customWidth="1"/>
    <col min="5642" max="5645" width="6.42578125" customWidth="1"/>
    <col min="5889" max="5889" width="10" customWidth="1"/>
    <col min="5896" max="5897" width="7.140625" customWidth="1"/>
    <col min="5898" max="5901" width="6.42578125" customWidth="1"/>
    <col min="6145" max="6145" width="10" customWidth="1"/>
    <col min="6152" max="6153" width="7.140625" customWidth="1"/>
    <col min="6154" max="6157" width="6.42578125" customWidth="1"/>
    <col min="6401" max="6401" width="10" customWidth="1"/>
    <col min="6408" max="6409" width="7.140625" customWidth="1"/>
    <col min="6410" max="6413" width="6.42578125" customWidth="1"/>
    <col min="6657" max="6657" width="10" customWidth="1"/>
    <col min="6664" max="6665" width="7.140625" customWidth="1"/>
    <col min="6666" max="6669" width="6.42578125" customWidth="1"/>
    <col min="6913" max="6913" width="10" customWidth="1"/>
    <col min="6920" max="6921" width="7.140625" customWidth="1"/>
    <col min="6922" max="6925" width="6.42578125" customWidth="1"/>
    <col min="7169" max="7169" width="10" customWidth="1"/>
    <col min="7176" max="7177" width="7.140625" customWidth="1"/>
    <col min="7178" max="7181" width="6.42578125" customWidth="1"/>
    <col min="7425" max="7425" width="10" customWidth="1"/>
    <col min="7432" max="7433" width="7.140625" customWidth="1"/>
    <col min="7434" max="7437" width="6.42578125" customWidth="1"/>
    <col min="7681" max="7681" width="10" customWidth="1"/>
    <col min="7688" max="7689" width="7.140625" customWidth="1"/>
    <col min="7690" max="7693" width="6.42578125" customWidth="1"/>
    <col min="7937" max="7937" width="10" customWidth="1"/>
    <col min="7944" max="7945" width="7.140625" customWidth="1"/>
    <col min="7946" max="7949" width="6.42578125" customWidth="1"/>
    <col min="8193" max="8193" width="10" customWidth="1"/>
    <col min="8200" max="8201" width="7.140625" customWidth="1"/>
    <col min="8202" max="8205" width="6.42578125" customWidth="1"/>
    <col min="8449" max="8449" width="10" customWidth="1"/>
    <col min="8456" max="8457" width="7.140625" customWidth="1"/>
    <col min="8458" max="8461" width="6.42578125" customWidth="1"/>
    <col min="8705" max="8705" width="10" customWidth="1"/>
    <col min="8712" max="8713" width="7.140625" customWidth="1"/>
    <col min="8714" max="8717" width="6.42578125" customWidth="1"/>
    <col min="8961" max="8961" width="10" customWidth="1"/>
    <col min="8968" max="8969" width="7.140625" customWidth="1"/>
    <col min="8970" max="8973" width="6.42578125" customWidth="1"/>
    <col min="9217" max="9217" width="10" customWidth="1"/>
    <col min="9224" max="9225" width="7.140625" customWidth="1"/>
    <col min="9226" max="9229" width="6.42578125" customWidth="1"/>
    <col min="9473" max="9473" width="10" customWidth="1"/>
    <col min="9480" max="9481" width="7.140625" customWidth="1"/>
    <col min="9482" max="9485" width="6.42578125" customWidth="1"/>
    <col min="9729" max="9729" width="10" customWidth="1"/>
    <col min="9736" max="9737" width="7.140625" customWidth="1"/>
    <col min="9738" max="9741" width="6.42578125" customWidth="1"/>
    <col min="9985" max="9985" width="10" customWidth="1"/>
    <col min="9992" max="9993" width="7.140625" customWidth="1"/>
    <col min="9994" max="9997" width="6.42578125" customWidth="1"/>
    <col min="10241" max="10241" width="10" customWidth="1"/>
    <col min="10248" max="10249" width="7.140625" customWidth="1"/>
    <col min="10250" max="10253" width="6.42578125" customWidth="1"/>
    <col min="10497" max="10497" width="10" customWidth="1"/>
    <col min="10504" max="10505" width="7.140625" customWidth="1"/>
    <col min="10506" max="10509" width="6.42578125" customWidth="1"/>
    <col min="10753" max="10753" width="10" customWidth="1"/>
    <col min="10760" max="10761" width="7.140625" customWidth="1"/>
    <col min="10762" max="10765" width="6.42578125" customWidth="1"/>
    <col min="11009" max="11009" width="10" customWidth="1"/>
    <col min="11016" max="11017" width="7.140625" customWidth="1"/>
    <col min="11018" max="11021" width="6.42578125" customWidth="1"/>
    <col min="11265" max="11265" width="10" customWidth="1"/>
    <col min="11272" max="11273" width="7.140625" customWidth="1"/>
    <col min="11274" max="11277" width="6.42578125" customWidth="1"/>
    <col min="11521" max="11521" width="10" customWidth="1"/>
    <col min="11528" max="11529" width="7.140625" customWidth="1"/>
    <col min="11530" max="11533" width="6.42578125" customWidth="1"/>
    <col min="11777" max="11777" width="10" customWidth="1"/>
    <col min="11784" max="11785" width="7.140625" customWidth="1"/>
    <col min="11786" max="11789" width="6.42578125" customWidth="1"/>
    <col min="12033" max="12033" width="10" customWidth="1"/>
    <col min="12040" max="12041" width="7.140625" customWidth="1"/>
    <col min="12042" max="12045" width="6.42578125" customWidth="1"/>
    <col min="12289" max="12289" width="10" customWidth="1"/>
    <col min="12296" max="12297" width="7.140625" customWidth="1"/>
    <col min="12298" max="12301" width="6.42578125" customWidth="1"/>
    <col min="12545" max="12545" width="10" customWidth="1"/>
    <col min="12552" max="12553" width="7.140625" customWidth="1"/>
    <col min="12554" max="12557" width="6.42578125" customWidth="1"/>
    <col min="12801" max="12801" width="10" customWidth="1"/>
    <col min="12808" max="12809" width="7.140625" customWidth="1"/>
    <col min="12810" max="12813" width="6.42578125" customWidth="1"/>
    <col min="13057" max="13057" width="10" customWidth="1"/>
    <col min="13064" max="13065" width="7.140625" customWidth="1"/>
    <col min="13066" max="13069" width="6.42578125" customWidth="1"/>
    <col min="13313" max="13313" width="10" customWidth="1"/>
    <col min="13320" max="13321" width="7.140625" customWidth="1"/>
    <col min="13322" max="13325" width="6.42578125" customWidth="1"/>
    <col min="13569" max="13569" width="10" customWidth="1"/>
    <col min="13576" max="13577" width="7.140625" customWidth="1"/>
    <col min="13578" max="13581" width="6.42578125" customWidth="1"/>
    <col min="13825" max="13825" width="10" customWidth="1"/>
    <col min="13832" max="13833" width="7.140625" customWidth="1"/>
    <col min="13834" max="13837" width="6.42578125" customWidth="1"/>
    <col min="14081" max="14081" width="10" customWidth="1"/>
    <col min="14088" max="14089" width="7.140625" customWidth="1"/>
    <col min="14090" max="14093" width="6.42578125" customWidth="1"/>
    <col min="14337" max="14337" width="10" customWidth="1"/>
    <col min="14344" max="14345" width="7.140625" customWidth="1"/>
    <col min="14346" max="14349" width="6.42578125" customWidth="1"/>
    <col min="14593" max="14593" width="10" customWidth="1"/>
    <col min="14600" max="14601" width="7.140625" customWidth="1"/>
    <col min="14602" max="14605" width="6.42578125" customWidth="1"/>
    <col min="14849" max="14849" width="10" customWidth="1"/>
    <col min="14856" max="14857" width="7.140625" customWidth="1"/>
    <col min="14858" max="14861" width="6.42578125" customWidth="1"/>
    <col min="15105" max="15105" width="10" customWidth="1"/>
    <col min="15112" max="15113" width="7.140625" customWidth="1"/>
    <col min="15114" max="15117" width="6.42578125" customWidth="1"/>
    <col min="15361" max="15361" width="10" customWidth="1"/>
    <col min="15368" max="15369" width="7.140625" customWidth="1"/>
    <col min="15370" max="15373" width="6.42578125" customWidth="1"/>
    <col min="15617" max="15617" width="10" customWidth="1"/>
    <col min="15624" max="15625" width="7.140625" customWidth="1"/>
    <col min="15626" max="15629" width="6.42578125" customWidth="1"/>
    <col min="15873" max="15873" width="10" customWidth="1"/>
    <col min="15880" max="15881" width="7.140625" customWidth="1"/>
    <col min="15882" max="15885" width="6.42578125" customWidth="1"/>
    <col min="16129" max="16129" width="10" customWidth="1"/>
    <col min="16136" max="16137" width="7.140625" customWidth="1"/>
    <col min="16138" max="16141" width="6.42578125" customWidth="1"/>
  </cols>
  <sheetData>
    <row r="1" spans="1:16" ht="15.75">
      <c r="A1" s="642" t="s">
        <v>71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</row>
    <row r="2" spans="1:16" ht="157.5" customHeight="1">
      <c r="A2" s="483"/>
      <c r="B2" s="484" t="s">
        <v>38</v>
      </c>
      <c r="C2" s="485" t="s">
        <v>37</v>
      </c>
      <c r="D2" s="486" t="s">
        <v>36</v>
      </c>
      <c r="E2" s="486" t="s">
        <v>40</v>
      </c>
      <c r="F2" s="487" t="s">
        <v>39</v>
      </c>
      <c r="G2" s="488" t="s">
        <v>60</v>
      </c>
      <c r="H2" s="487" t="s">
        <v>72</v>
      </c>
      <c r="I2" s="489" t="s">
        <v>73</v>
      </c>
      <c r="J2" s="490" t="s">
        <v>74</v>
      </c>
      <c r="K2" s="491" t="s">
        <v>75</v>
      </c>
      <c r="L2" s="492" t="s">
        <v>76</v>
      </c>
      <c r="M2" s="493" t="s">
        <v>77</v>
      </c>
      <c r="N2" s="494"/>
    </row>
    <row r="3" spans="1:16">
      <c r="A3" s="495" t="s">
        <v>9</v>
      </c>
      <c r="B3" s="496">
        <v>0.3611111111111111</v>
      </c>
      <c r="C3" s="497">
        <v>0.52500000000000002</v>
      </c>
      <c r="D3" s="498">
        <v>0.42499999999999999</v>
      </c>
      <c r="E3" s="498">
        <v>0.45</v>
      </c>
      <c r="F3" s="498">
        <v>0.27777777777777779</v>
      </c>
      <c r="G3" s="499">
        <v>0.3</v>
      </c>
      <c r="H3" s="500">
        <f>SUM(C3:G3)/5</f>
        <v>0.39555555555555555</v>
      </c>
      <c r="I3" s="500">
        <f>H3*5.5/H$14</f>
        <v>0.39681075171328761</v>
      </c>
      <c r="J3" s="501">
        <f>I3*20</f>
        <v>7.9362150342657518</v>
      </c>
      <c r="K3" s="502">
        <f>ROUND(I3*2*20,0)/2</f>
        <v>8</v>
      </c>
      <c r="L3" s="503">
        <f>10-K3</f>
        <v>2</v>
      </c>
      <c r="M3" s="504">
        <v>2</v>
      </c>
      <c r="N3" s="494"/>
      <c r="P3" s="481"/>
    </row>
    <row r="4" spans="1:16">
      <c r="A4" s="505" t="s">
        <v>8</v>
      </c>
      <c r="B4" s="506">
        <v>0.16666666666666666</v>
      </c>
      <c r="C4" s="507">
        <v>0.32500000000000001</v>
      </c>
      <c r="D4" s="508">
        <v>0.45</v>
      </c>
      <c r="E4" s="508">
        <v>0.42499999999999999</v>
      </c>
      <c r="F4" s="508">
        <v>0.27777777777777779</v>
      </c>
      <c r="G4" s="509">
        <v>0.22500000000000001</v>
      </c>
      <c r="H4" s="510">
        <f>SUM(C4:G4)/5</f>
        <v>0.34055555555555561</v>
      </c>
      <c r="I4" s="510">
        <f t="shared" ref="I4:I13" si="0">H4*5.5/H$14</f>
        <v>0.3416362230340525</v>
      </c>
      <c r="J4" s="511">
        <f t="shared" ref="J4:J13" si="1">I4*20</f>
        <v>6.8327244606810495</v>
      </c>
      <c r="K4" s="512">
        <f t="shared" ref="K4:K13" si="2">ROUND(I4*2*20,0)/2</f>
        <v>7</v>
      </c>
      <c r="L4" s="513">
        <f t="shared" ref="L4:L13" si="3">10-K4</f>
        <v>3</v>
      </c>
      <c r="M4" s="514">
        <v>3.5</v>
      </c>
      <c r="N4" s="494"/>
      <c r="P4" s="481"/>
    </row>
    <row r="5" spans="1:16">
      <c r="A5" s="505" t="s">
        <v>7</v>
      </c>
      <c r="B5" s="506">
        <v>0.83333333333333337</v>
      </c>
      <c r="C5" s="507">
        <v>0.8</v>
      </c>
      <c r="D5" s="508">
        <v>0.82499999999999996</v>
      </c>
      <c r="E5" s="508">
        <v>0.97499999999999998</v>
      </c>
      <c r="F5" s="508">
        <v>0.76315789473684215</v>
      </c>
      <c r="G5" s="509">
        <v>0.95</v>
      </c>
      <c r="H5" s="510">
        <f>SUM(C5:G5)/5</f>
        <v>0.86263157894736842</v>
      </c>
      <c r="I5" s="510">
        <f t="shared" si="0"/>
        <v>0.86536892349537353</v>
      </c>
      <c r="J5" s="511">
        <f t="shared" si="1"/>
        <v>17.307378469907469</v>
      </c>
      <c r="K5" s="512">
        <f t="shared" si="2"/>
        <v>17.5</v>
      </c>
      <c r="L5" s="515">
        <f t="shared" si="3"/>
        <v>-7.5</v>
      </c>
      <c r="M5" s="516">
        <v>-7</v>
      </c>
      <c r="N5" s="494"/>
      <c r="P5" s="481"/>
    </row>
    <row r="6" spans="1:16">
      <c r="A6" s="505" t="s">
        <v>10</v>
      </c>
      <c r="B6" s="506">
        <v>0.44444444444444398</v>
      </c>
      <c r="C6" s="507">
        <v>0.3</v>
      </c>
      <c r="D6" s="508">
        <v>0.32500000000000001</v>
      </c>
      <c r="E6" s="508">
        <v>0.25</v>
      </c>
      <c r="F6" s="508">
        <v>0.25</v>
      </c>
      <c r="G6" s="509">
        <v>0.375</v>
      </c>
      <c r="H6" s="510">
        <f>SUM(C6:G6)/5</f>
        <v>0.3</v>
      </c>
      <c r="I6" s="510">
        <f t="shared" si="0"/>
        <v>0.3009519746140103</v>
      </c>
      <c r="J6" s="511">
        <f t="shared" si="1"/>
        <v>6.0190394922802062</v>
      </c>
      <c r="K6" s="512">
        <f t="shared" si="2"/>
        <v>6</v>
      </c>
      <c r="L6" s="513">
        <f t="shared" si="3"/>
        <v>4</v>
      </c>
      <c r="M6" s="514">
        <v>3.5</v>
      </c>
      <c r="N6" s="494"/>
      <c r="P6" s="481"/>
    </row>
    <row r="7" spans="1:16" ht="14.25">
      <c r="A7" s="505" t="s">
        <v>78</v>
      </c>
      <c r="B7" s="517">
        <v>0.5</v>
      </c>
      <c r="C7" s="507">
        <v>0.5</v>
      </c>
      <c r="D7" s="508">
        <v>0.2</v>
      </c>
      <c r="E7" s="508">
        <v>0.5</v>
      </c>
      <c r="F7" s="508"/>
      <c r="G7" s="509">
        <v>0.6</v>
      </c>
      <c r="H7" s="510">
        <f>SUM(B7:G7)/5</f>
        <v>0.45999999999999996</v>
      </c>
      <c r="I7" s="510">
        <f t="shared" si="0"/>
        <v>0.4614596944081491</v>
      </c>
      <c r="J7" s="511">
        <f t="shared" si="1"/>
        <v>9.2291938881629818</v>
      </c>
      <c r="K7" s="512">
        <f t="shared" si="2"/>
        <v>9</v>
      </c>
      <c r="L7" s="513">
        <f t="shared" si="3"/>
        <v>1</v>
      </c>
      <c r="M7" s="514">
        <v>1.5</v>
      </c>
      <c r="N7" s="494"/>
      <c r="P7" s="481"/>
    </row>
    <row r="8" spans="1:16">
      <c r="A8" s="505" t="s">
        <v>13</v>
      </c>
      <c r="B8" s="506">
        <v>0.58333333333333337</v>
      </c>
      <c r="C8" s="507">
        <v>0.45</v>
      </c>
      <c r="D8" s="508">
        <v>0.52631578947368418</v>
      </c>
      <c r="E8" s="508">
        <v>0.52500000000000002</v>
      </c>
      <c r="F8" s="508">
        <v>0.75</v>
      </c>
      <c r="G8" s="509">
        <v>0.52500000000000002</v>
      </c>
      <c r="H8" s="510">
        <f t="shared" ref="H8:H13" si="4">SUM(C8:G8)/5</f>
        <v>0.55526315789473679</v>
      </c>
      <c r="I8" s="510">
        <f t="shared" si="0"/>
        <v>0.55702514599610675</v>
      </c>
      <c r="J8" s="511">
        <f t="shared" si="1"/>
        <v>11.140502919922135</v>
      </c>
      <c r="K8" s="512">
        <f t="shared" si="2"/>
        <v>11</v>
      </c>
      <c r="L8" s="515">
        <f t="shared" si="3"/>
        <v>-1</v>
      </c>
      <c r="M8" s="516">
        <v>-1.5</v>
      </c>
      <c r="N8" s="494"/>
      <c r="P8" s="481"/>
    </row>
    <row r="9" spans="1:16">
      <c r="A9" s="505" t="s">
        <v>6</v>
      </c>
      <c r="B9" s="506">
        <v>0.75</v>
      </c>
      <c r="C9" s="507">
        <v>0.52500000000000002</v>
      </c>
      <c r="D9" s="508">
        <v>0.72499999999999998</v>
      </c>
      <c r="E9" s="508">
        <v>0.55000000000000004</v>
      </c>
      <c r="F9" s="508">
        <v>0.63157894736842102</v>
      </c>
      <c r="G9" s="509">
        <v>0.625</v>
      </c>
      <c r="H9" s="510">
        <f t="shared" si="4"/>
        <v>0.61131578947368426</v>
      </c>
      <c r="I9" s="510">
        <f t="shared" si="0"/>
        <v>0.61325564651609299</v>
      </c>
      <c r="J9" s="511">
        <f t="shared" si="1"/>
        <v>12.265112930321859</v>
      </c>
      <c r="K9" s="512">
        <f t="shared" si="2"/>
        <v>12.5</v>
      </c>
      <c r="L9" s="515">
        <f t="shared" si="3"/>
        <v>-2.5</v>
      </c>
      <c r="M9" s="516">
        <v>-3</v>
      </c>
      <c r="N9" s="494"/>
      <c r="P9" s="481"/>
    </row>
    <row r="10" spans="1:16">
      <c r="A10" s="505" t="s">
        <v>11</v>
      </c>
      <c r="B10" s="506">
        <v>0.58333333333333337</v>
      </c>
      <c r="C10" s="507">
        <v>0.72499999999999998</v>
      </c>
      <c r="D10" s="508">
        <v>0.67500000000000004</v>
      </c>
      <c r="E10" s="508">
        <v>0.6</v>
      </c>
      <c r="F10" s="508">
        <v>0.52777777777777779</v>
      </c>
      <c r="G10" s="509">
        <v>0.625</v>
      </c>
      <c r="H10" s="510">
        <f t="shared" si="4"/>
        <v>0.63055555555555554</v>
      </c>
      <c r="I10" s="510">
        <f t="shared" si="0"/>
        <v>0.632556465160929</v>
      </c>
      <c r="J10" s="511">
        <f t="shared" si="1"/>
        <v>12.65112930321858</v>
      </c>
      <c r="K10" s="512">
        <f t="shared" si="2"/>
        <v>12.5</v>
      </c>
      <c r="L10" s="515">
        <f t="shared" si="3"/>
        <v>-2.5</v>
      </c>
      <c r="M10" s="516">
        <v>-2.5</v>
      </c>
      <c r="N10" s="494"/>
      <c r="P10" s="481"/>
    </row>
    <row r="11" spans="1:16">
      <c r="A11" s="505" t="s">
        <v>26</v>
      </c>
      <c r="B11" s="518">
        <v>0.5</v>
      </c>
      <c r="C11" s="519">
        <v>0.625</v>
      </c>
      <c r="D11" s="509">
        <v>0.63157894736842102</v>
      </c>
      <c r="E11" s="509">
        <v>0.55000000000000004</v>
      </c>
      <c r="F11" s="508">
        <v>0.63888888888888884</v>
      </c>
      <c r="G11" s="509">
        <v>0.5</v>
      </c>
      <c r="H11" s="510">
        <f t="shared" si="4"/>
        <v>0.589093567251462</v>
      </c>
      <c r="I11" s="510">
        <f t="shared" si="0"/>
        <v>0.59096290765579584</v>
      </c>
      <c r="J11" s="511">
        <f t="shared" si="1"/>
        <v>11.819258153115918</v>
      </c>
      <c r="K11" s="512">
        <f t="shared" si="2"/>
        <v>12</v>
      </c>
      <c r="L11" s="515">
        <f t="shared" si="3"/>
        <v>-2</v>
      </c>
      <c r="M11" s="516">
        <v>-2</v>
      </c>
      <c r="N11" s="494"/>
      <c r="P11" s="481"/>
    </row>
    <row r="12" spans="1:16">
      <c r="A12" s="505" t="s">
        <v>12</v>
      </c>
      <c r="B12" s="506">
        <v>0.52777777777777779</v>
      </c>
      <c r="C12" s="507">
        <v>0.52500000000000002</v>
      </c>
      <c r="D12" s="508">
        <v>0.57894736842105265</v>
      </c>
      <c r="E12" s="508">
        <v>0.375</v>
      </c>
      <c r="F12" s="508">
        <v>0.5</v>
      </c>
      <c r="G12" s="509">
        <v>0.42499999999999999</v>
      </c>
      <c r="H12" s="510">
        <f t="shared" si="4"/>
        <v>0.48078947368421049</v>
      </c>
      <c r="I12" s="510">
        <f t="shared" si="0"/>
        <v>0.48231513826297961</v>
      </c>
      <c r="J12" s="511">
        <f t="shared" si="1"/>
        <v>9.646302765259593</v>
      </c>
      <c r="K12" s="512">
        <f t="shared" si="2"/>
        <v>9.5</v>
      </c>
      <c r="L12" s="513">
        <f t="shared" si="3"/>
        <v>0.5</v>
      </c>
      <c r="M12" s="514">
        <v>0</v>
      </c>
      <c r="N12" s="494"/>
      <c r="P12" s="481"/>
    </row>
    <row r="13" spans="1:16">
      <c r="A13" s="520" t="s">
        <v>15</v>
      </c>
      <c r="B13" s="521">
        <v>0.25</v>
      </c>
      <c r="C13" s="522">
        <v>0.2</v>
      </c>
      <c r="D13" s="523">
        <v>0.18421052631578946</v>
      </c>
      <c r="E13" s="523">
        <v>0.3</v>
      </c>
      <c r="F13" s="523">
        <v>0.25</v>
      </c>
      <c r="G13" s="524">
        <v>0.35</v>
      </c>
      <c r="H13" s="525">
        <f t="shared" si="4"/>
        <v>0.25684210526315787</v>
      </c>
      <c r="I13" s="525">
        <f t="shared" si="0"/>
        <v>0.25765712914322281</v>
      </c>
      <c r="J13" s="526">
        <f t="shared" si="1"/>
        <v>5.1531425828644561</v>
      </c>
      <c r="K13" s="527">
        <f t="shared" si="2"/>
        <v>5</v>
      </c>
      <c r="L13" s="528">
        <f t="shared" si="3"/>
        <v>5</v>
      </c>
      <c r="M13" s="529">
        <v>5</v>
      </c>
      <c r="N13" s="494"/>
      <c r="P13" s="481"/>
    </row>
    <row r="14" spans="1:16">
      <c r="A14" s="530"/>
      <c r="B14" s="531"/>
      <c r="C14" s="532"/>
      <c r="D14" s="532"/>
      <c r="E14" s="532"/>
      <c r="F14" s="532"/>
      <c r="G14" s="533" t="s">
        <v>35</v>
      </c>
      <c r="H14" s="533">
        <f>SUM(H3:H13)</f>
        <v>5.4826023391812866</v>
      </c>
      <c r="I14" s="533">
        <f>SUM(I3:I13)</f>
        <v>5.5</v>
      </c>
      <c r="J14" s="534">
        <f>SUM(J3:J13)</f>
        <v>110.00000000000001</v>
      </c>
      <c r="K14" s="534">
        <f>SUM(K3:K13)</f>
        <v>110</v>
      </c>
      <c r="L14" s="534">
        <f>SUM(L3:L13)</f>
        <v>0</v>
      </c>
      <c r="M14" s="534">
        <v>0</v>
      </c>
      <c r="N14" s="494"/>
    </row>
    <row r="15" spans="1:16" ht="14.25">
      <c r="A15" s="535"/>
      <c r="B15" s="531"/>
      <c r="C15" s="532"/>
      <c r="D15" s="532"/>
      <c r="E15" s="532"/>
      <c r="F15" s="532"/>
      <c r="G15" s="509"/>
      <c r="H15" s="509"/>
      <c r="I15" s="509"/>
      <c r="J15" s="509"/>
      <c r="K15" s="532"/>
      <c r="L15" s="532"/>
      <c r="M15" s="532"/>
      <c r="N15" s="494"/>
    </row>
    <row r="16" spans="1:16">
      <c r="A16" s="536" t="s">
        <v>79</v>
      </c>
      <c r="B16" s="537"/>
      <c r="C16" s="532"/>
      <c r="D16" s="532"/>
      <c r="E16" s="532"/>
      <c r="F16" s="532"/>
      <c r="G16" s="509"/>
      <c r="H16" s="509"/>
      <c r="I16" s="509"/>
      <c r="J16" s="509"/>
      <c r="K16" s="532"/>
      <c r="L16" s="532"/>
      <c r="M16" s="532"/>
      <c r="N16" s="494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2016</vt:lpstr>
      <vt:lpstr>Skema 2014</vt:lpstr>
      <vt:lpstr>Handicapgrundlag</vt:lpstr>
      <vt:lpstr>'2016'!Udskriftsområde</vt:lpstr>
    </vt:vector>
  </TitlesOfParts>
  <Company>DWSU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Andersen</dc:creator>
  <cp:lastModifiedBy>Henrik</cp:lastModifiedBy>
  <cp:lastPrinted>2016-08-30T16:37:22Z</cp:lastPrinted>
  <dcterms:created xsi:type="dcterms:W3CDTF">2006-08-23T06:33:46Z</dcterms:created>
  <dcterms:modified xsi:type="dcterms:W3CDTF">2016-12-20T20:01:01Z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